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 Carvalho\Desktop\Trabalho\Cronogramas\Conselheiro Lafaiete\"/>
    </mc:Choice>
  </mc:AlternateContent>
  <xr:revisionPtr revIDLastSave="0" documentId="13_ncr:1_{643734CF-0157-4C86-9A29-C839A3F71EC3}" xr6:coauthVersionLast="45" xr6:coauthVersionMax="45" xr10:uidLastSave="{00000000-0000-0000-0000-000000000000}"/>
  <bookViews>
    <workbookView xWindow="-108" yWindow="-108" windowWidth="23256" windowHeight="12576" activeTab="2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9" i="3" l="1"/>
  <c r="AJ9" i="3"/>
  <c r="AK9" i="3" s="1"/>
  <c r="AM9" i="3"/>
  <c r="AD9" i="3"/>
  <c r="AE9" i="3"/>
  <c r="AF9" i="3" s="1"/>
  <c r="AE23" i="3" s="1"/>
  <c r="AF23" i="3" s="1"/>
  <c r="AH9" i="3"/>
  <c r="Z9" i="3"/>
  <c r="AA9" i="3" s="1"/>
  <c r="Y9" i="3"/>
  <c r="AC9" i="3"/>
  <c r="X9" i="3"/>
  <c r="V9" i="3"/>
  <c r="U22" i="3" s="1"/>
  <c r="V22" i="3" s="1"/>
  <c r="U9" i="3"/>
  <c r="T9" i="3"/>
  <c r="P9" i="3"/>
  <c r="Q9" i="3" s="1"/>
  <c r="S9" i="3"/>
  <c r="O9" i="3"/>
  <c r="L14" i="3"/>
  <c r="L15" i="3"/>
  <c r="L16" i="3"/>
  <c r="L17" i="3"/>
  <c r="L18" i="3"/>
  <c r="L19" i="3"/>
  <c r="L20" i="3"/>
  <c r="L21" i="3"/>
  <c r="L22" i="3"/>
  <c r="L23" i="3"/>
  <c r="L13" i="3"/>
  <c r="K23" i="3"/>
  <c r="K22" i="3"/>
  <c r="K21" i="3"/>
  <c r="K20" i="3"/>
  <c r="K19" i="3"/>
  <c r="K18" i="3"/>
  <c r="K17" i="3"/>
  <c r="K16" i="3"/>
  <c r="K15" i="3"/>
  <c r="K14" i="3"/>
  <c r="K13" i="3"/>
  <c r="L12" i="3"/>
  <c r="K12" i="3"/>
  <c r="L9" i="3"/>
  <c r="J9" i="3"/>
  <c r="K9" i="3"/>
  <c r="N9" i="3"/>
  <c r="E9" i="3"/>
  <c r="C23" i="3"/>
  <c r="C22" i="3"/>
  <c r="C21" i="3"/>
  <c r="C20" i="3"/>
  <c r="C19" i="3"/>
  <c r="C18" i="3"/>
  <c r="C17" i="3"/>
  <c r="C16" i="3"/>
  <c r="C15" i="3"/>
  <c r="C14" i="3"/>
  <c r="C13" i="3"/>
  <c r="C12" i="3"/>
  <c r="B9" i="3"/>
  <c r="F19" i="4"/>
  <c r="H19" i="4"/>
  <c r="F14" i="4"/>
  <c r="H14" i="4"/>
  <c r="F9" i="4"/>
  <c r="H9" i="4" s="1"/>
  <c r="AJ21" i="3" l="1"/>
  <c r="AK21" i="3" s="1"/>
  <c r="AJ16" i="3"/>
  <c r="AK16" i="3" s="1"/>
  <c r="AJ22" i="3"/>
  <c r="AK22" i="3" s="1"/>
  <c r="AJ14" i="3"/>
  <c r="AK14" i="3" s="1"/>
  <c r="AJ20" i="3"/>
  <c r="AK20" i="3" s="1"/>
  <c r="AJ12" i="3"/>
  <c r="AK12" i="3" s="1"/>
  <c r="AJ18" i="3"/>
  <c r="AK18" i="3" s="1"/>
  <c r="AJ23" i="3"/>
  <c r="AK23" i="3" s="1"/>
  <c r="AJ13" i="3"/>
  <c r="AK13" i="3" s="1"/>
  <c r="AJ15" i="3"/>
  <c r="AK15" i="3" s="1"/>
  <c r="AJ17" i="3"/>
  <c r="AK17" i="3" s="1"/>
  <c r="AJ19" i="3"/>
  <c r="AK19" i="3" s="1"/>
  <c r="AE12" i="3"/>
  <c r="AF12" i="3" s="1"/>
  <c r="AE14" i="3"/>
  <c r="AF14" i="3" s="1"/>
  <c r="AE16" i="3"/>
  <c r="AF16" i="3" s="1"/>
  <c r="AE18" i="3"/>
  <c r="AF18" i="3" s="1"/>
  <c r="AE20" i="3"/>
  <c r="AF20" i="3" s="1"/>
  <c r="AE22" i="3"/>
  <c r="AF22" i="3" s="1"/>
  <c r="AE13" i="3"/>
  <c r="AF13" i="3" s="1"/>
  <c r="AE15" i="3"/>
  <c r="AF15" i="3" s="1"/>
  <c r="AE17" i="3"/>
  <c r="AF17" i="3" s="1"/>
  <c r="AE19" i="3"/>
  <c r="AF19" i="3" s="1"/>
  <c r="AE21" i="3"/>
  <c r="AF21" i="3" s="1"/>
  <c r="Z22" i="3"/>
  <c r="AA22" i="3" s="1"/>
  <c r="Z14" i="3"/>
  <c r="AA14" i="3" s="1"/>
  <c r="Z23" i="3"/>
  <c r="AA23" i="3" s="1"/>
  <c r="Z21" i="3"/>
  <c r="AA21" i="3" s="1"/>
  <c r="Z19" i="3"/>
  <c r="AA19" i="3" s="1"/>
  <c r="Z17" i="3"/>
  <c r="AA17" i="3" s="1"/>
  <c r="Z15" i="3"/>
  <c r="AA15" i="3" s="1"/>
  <c r="Z13" i="3"/>
  <c r="AA13" i="3" s="1"/>
  <c r="Z20" i="3"/>
  <c r="AA20" i="3" s="1"/>
  <c r="Z18" i="3"/>
  <c r="AA18" i="3" s="1"/>
  <c r="Z16" i="3"/>
  <c r="AA16" i="3" s="1"/>
  <c r="Z12" i="3"/>
  <c r="AA12" i="3" s="1"/>
  <c r="U13" i="3"/>
  <c r="V13" i="3" s="1"/>
  <c r="U15" i="3"/>
  <c r="V15" i="3" s="1"/>
  <c r="U17" i="3"/>
  <c r="V17" i="3" s="1"/>
  <c r="U19" i="3"/>
  <c r="V19" i="3" s="1"/>
  <c r="U21" i="3"/>
  <c r="V21" i="3" s="1"/>
  <c r="U23" i="3"/>
  <c r="V23" i="3" s="1"/>
  <c r="U12" i="3"/>
  <c r="V12" i="3" s="1"/>
  <c r="U14" i="3"/>
  <c r="V14" i="3" s="1"/>
  <c r="U16" i="3"/>
  <c r="V16" i="3" s="1"/>
  <c r="U18" i="3"/>
  <c r="V18" i="3" s="1"/>
  <c r="U20" i="3"/>
  <c r="V20" i="3" s="1"/>
  <c r="P23" i="3"/>
  <c r="Q23" i="3" s="1"/>
  <c r="P21" i="3"/>
  <c r="Q21" i="3" s="1"/>
  <c r="P19" i="3"/>
  <c r="Q19" i="3" s="1"/>
  <c r="P17" i="3"/>
  <c r="Q17" i="3" s="1"/>
  <c r="P15" i="3"/>
  <c r="Q15" i="3" s="1"/>
  <c r="P13" i="3"/>
  <c r="Q13" i="3" s="1"/>
  <c r="P22" i="3"/>
  <c r="Q22" i="3" s="1"/>
  <c r="P20" i="3"/>
  <c r="Q20" i="3" s="1"/>
  <c r="P16" i="3"/>
  <c r="Q16" i="3" s="1"/>
  <c r="P14" i="3"/>
  <c r="Q14" i="3" s="1"/>
  <c r="P12" i="3"/>
  <c r="Q12" i="3" s="1"/>
  <c r="P18" i="3"/>
  <c r="Q18" i="3" s="1"/>
  <c r="G19" i="4"/>
  <c r="G14" i="4"/>
  <c r="G10" i="4"/>
  <c r="I10" i="4" s="1"/>
  <c r="G9" i="4"/>
  <c r="I9" i="4" s="1"/>
  <c r="I19" i="4" l="1"/>
  <c r="G20" i="4"/>
  <c r="I20" i="4" s="1"/>
  <c r="I14" i="4"/>
  <c r="G15" i="4"/>
  <c r="I15" i="4" s="1"/>
  <c r="G13" i="3"/>
  <c r="G16" i="3" s="1"/>
  <c r="G19" i="3" s="1"/>
  <c r="G22" i="3" s="1"/>
  <c r="G14" i="3"/>
  <c r="G17" i="3" s="1"/>
  <c r="G20" i="3" s="1"/>
  <c r="G23" i="3" s="1"/>
  <c r="G15" i="3"/>
  <c r="G18" i="3" s="1"/>
  <c r="G21" i="3" s="1"/>
  <c r="F3" i="3" l="1"/>
  <c r="G9" i="3"/>
  <c r="F12" i="3" s="1"/>
  <c r="G12" i="3" s="1"/>
  <c r="I9" i="3"/>
  <c r="G4" i="4" l="1"/>
  <c r="B2" i="4"/>
  <c r="G5" i="4" l="1"/>
  <c r="E28" i="2" l="1"/>
  <c r="B6" i="3" l="1"/>
  <c r="B5" i="3"/>
  <c r="G28" i="2"/>
  <c r="F28" i="2"/>
</calcChain>
</file>

<file path=xl/sharedStrings.xml><?xml version="1.0" encoding="utf-8"?>
<sst xmlns="http://schemas.openxmlformats.org/spreadsheetml/2006/main" count="285" uniqueCount="118">
  <si>
    <t>Valor Global</t>
  </si>
  <si>
    <t>Acréscimos %</t>
  </si>
  <si>
    <t>Supressões %</t>
  </si>
  <si>
    <t>SEI Nº</t>
  </si>
  <si>
    <t>Valor do Termo</t>
  </si>
  <si>
    <t>Valor Acumulado</t>
  </si>
  <si>
    <t>Valor Mensal</t>
  </si>
  <si>
    <t>Tipo de alteração</t>
  </si>
  <si>
    <t>Prazo</t>
  </si>
  <si>
    <t>Prorrogação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</si>
  <si>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</si>
  <si>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</si>
  <si>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</si>
  <si>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</si>
  <si>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</si>
  <si>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</si>
  <si>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</si>
  <si>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</si>
  <si>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</si>
  <si>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</si>
  <si>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</si>
  <si>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</si>
  <si>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Diferença Global</t>
  </si>
  <si>
    <t>Parcela nº</t>
  </si>
  <si>
    <t>Valor Parcela</t>
  </si>
  <si>
    <t>-</t>
  </si>
  <si>
    <t>1ª</t>
  </si>
  <si>
    <t>2ª</t>
  </si>
  <si>
    <t>3ª</t>
  </si>
  <si>
    <t>4ª</t>
  </si>
  <si>
    <t>5ª</t>
  </si>
  <si>
    <t>6ª</t>
  </si>
  <si>
    <t>7ª</t>
  </si>
  <si>
    <t>8ª</t>
  </si>
  <si>
    <t>9ª</t>
  </si>
  <si>
    <t>10ª</t>
  </si>
  <si>
    <t>11ª</t>
  </si>
  <si>
    <t>12ª</t>
  </si>
  <si>
    <t>13ª</t>
  </si>
  <si>
    <t>14ª</t>
  </si>
  <si>
    <t>15ª</t>
  </si>
  <si>
    <t>16ª</t>
  </si>
  <si>
    <t>17ª</t>
  </si>
  <si>
    <t>18ª</t>
  </si>
  <si>
    <t>19ª</t>
  </si>
  <si>
    <t>20ª</t>
  </si>
  <si>
    <t>21ª</t>
  </si>
  <si>
    <t>22ª</t>
  </si>
  <si>
    <t>23ª</t>
  </si>
  <si>
    <t>24ª</t>
  </si>
  <si>
    <t>CONTRATO 006.2016.CLR</t>
  </si>
  <si>
    <t>Valor inicial do Contrato - 28/03/2016</t>
  </si>
  <si>
    <t>28/03/2016 a 27/03/2017</t>
  </si>
  <si>
    <t>Aditivo 01/2017 - 27/03/2017</t>
  </si>
  <si>
    <t>28/03/2017 a 27/03/2018</t>
  </si>
  <si>
    <t>Reajuste</t>
  </si>
  <si>
    <t>Apostilamento 01/2017 - 24/05/2017</t>
  </si>
  <si>
    <t>Apostilamento 02/2017 - 01/08/2017</t>
  </si>
  <si>
    <t>Alteração de Fiscais</t>
  </si>
  <si>
    <t>Aditivo 01/2018 - 31/01/2018</t>
  </si>
  <si>
    <t>28/03/2018 a 27/03/2019</t>
  </si>
  <si>
    <t>23809.000030/2018-55</t>
  </si>
  <si>
    <t>Aditivo 03/2019 - 07/02/2019</t>
  </si>
  <si>
    <t>28/03/2019 a 27/03/2020</t>
  </si>
  <si>
    <t>23809.000032/2019-23</t>
  </si>
  <si>
    <t>Apostilamento 03/2019 - 29/04/2019</t>
  </si>
  <si>
    <t>23809.000124/2019-11</t>
  </si>
  <si>
    <t>Aditivo 04/2020 - 03/03/2020</t>
  </si>
  <si>
    <t>23/03/2020 a 27/03/2021</t>
  </si>
  <si>
    <t>23809.000072/2020-17</t>
  </si>
  <si>
    <t>Apostilamento 04/2020 - 17/06/2020</t>
  </si>
  <si>
    <t>23809.000268/2020-01</t>
  </si>
  <si>
    <t>Link dedicado internet 10 Mbps</t>
  </si>
  <si>
    <t>unid</t>
  </si>
  <si>
    <t>Diferença Unitária</t>
  </si>
  <si>
    <t>APOSTILAMENTO 01/2017 - REAJUSTE</t>
  </si>
  <si>
    <t>ADITIVO 01/2017 - PRORROGAÇÃO</t>
  </si>
  <si>
    <t>ADITIVO 01/2018 - PRORROGAÇÃO</t>
  </si>
  <si>
    <t>25ª</t>
  </si>
  <si>
    <t>26ª</t>
  </si>
  <si>
    <t>27ª</t>
  </si>
  <si>
    <t>28ª</t>
  </si>
  <si>
    <t>29ª</t>
  </si>
  <si>
    <t>30ª</t>
  </si>
  <si>
    <t>31ª</t>
  </si>
  <si>
    <t>32ª</t>
  </si>
  <si>
    <t>33ª</t>
  </si>
  <si>
    <t>34ª</t>
  </si>
  <si>
    <t>35ª</t>
  </si>
  <si>
    <t>36ª</t>
  </si>
  <si>
    <t>ADITIVO 03/2019 - PRORROGAÇÃO</t>
  </si>
  <si>
    <t>37ª</t>
  </si>
  <si>
    <t>38ª</t>
  </si>
  <si>
    <t>39ª</t>
  </si>
  <si>
    <t>40ª</t>
  </si>
  <si>
    <t>41ª</t>
  </si>
  <si>
    <t>42ª</t>
  </si>
  <si>
    <t>43ª</t>
  </si>
  <si>
    <t>44ª</t>
  </si>
  <si>
    <t>45ª</t>
  </si>
  <si>
    <t>46ª</t>
  </si>
  <si>
    <t>47ª</t>
  </si>
  <si>
    <t>48ª</t>
  </si>
  <si>
    <t>APOSTILAMENTO 03/2019 - REAJUSTE</t>
  </si>
  <si>
    <t>ADITIVO 04/2020 - PRORROGAÇÃO</t>
  </si>
  <si>
    <t>49ª</t>
  </si>
  <si>
    <t>50ª</t>
  </si>
  <si>
    <t>51ª</t>
  </si>
  <si>
    <t>52ª</t>
  </si>
  <si>
    <t>53ª</t>
  </si>
  <si>
    <t>54ª</t>
  </si>
  <si>
    <t>55ª</t>
  </si>
  <si>
    <t>56ª</t>
  </si>
  <si>
    <t>57ª</t>
  </si>
  <si>
    <t>58ª</t>
  </si>
  <si>
    <t>59ª</t>
  </si>
  <si>
    <t>60ª</t>
  </si>
  <si>
    <t>APOSTILAMENTO 04/2020 - REAJUSTE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</si>
</sst>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  <numFmt numFmtId="167" formatCode="&quot;R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64" fontId="0" fillId="0" borderId="1" xfId="1" applyFont="1" applyBorder="1"/>
    <xf numFmtId="44" fontId="0" fillId="6" borderId="1" xfId="0" applyNumberFormat="1" applyFill="1" applyBorder="1"/>
    <xf numFmtId="164" fontId="0" fillId="4" borderId="0" xfId="1" applyNumberFormat="1" applyFont="1" applyFill="1" applyBorder="1"/>
    <xf numFmtId="0" fontId="10" fillId="7" borderId="1" xfId="0" applyFont="1" applyFill="1" applyBorder="1" applyAlignment="1">
      <alignment horizontal="center"/>
    </xf>
    <xf numFmtId="164" fontId="0" fillId="0" borderId="0" xfId="0" applyNumberFormat="1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164" fontId="0" fillId="0" borderId="1" xfId="1" applyFont="1" applyFill="1" applyBorder="1" applyAlignment="1">
      <alignment horizontal="center" vertical="center"/>
    </xf>
    <xf numFmtId="164" fontId="0" fillId="0" borderId="1" xfId="1" applyFont="1" applyFill="1" applyBorder="1"/>
    <xf numFmtId="164" fontId="0" fillId="0" borderId="1" xfId="1" applyFont="1" applyBorder="1" applyAlignment="1">
      <alignment horizontal="center" vertical="center"/>
    </xf>
    <xf numFmtId="44" fontId="0" fillId="0" borderId="1" xfId="0" applyNumberFormat="1" applyBorder="1"/>
    <xf numFmtId="44" fontId="0" fillId="0" borderId="0" xfId="0" applyNumberFormat="1" applyBorder="1"/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164" fontId="0" fillId="0" borderId="1" xfId="1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10" fillId="7" borderId="2" xfId="0" applyFont="1" applyFill="1" applyBorder="1" applyAlignment="1">
      <alignment horizontal="center"/>
    </xf>
    <xf numFmtId="0" fontId="10" fillId="7" borderId="4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4" fontId="9" fillId="4" borderId="5" xfId="1" applyFont="1" applyFill="1" applyBorder="1" applyAlignment="1">
      <alignment horizontal="center" vertical="center" wrapText="1"/>
    </xf>
    <xf numFmtId="164" fontId="9" fillId="4" borderId="6" xfId="1" applyFont="1" applyFill="1" applyBorder="1" applyAlignment="1">
      <alignment horizontal="center" vertical="center" wrapText="1"/>
    </xf>
    <xf numFmtId="164" fontId="9" fillId="4" borderId="7" xfId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3" fontId="0" fillId="8" borderId="1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43" fontId="0" fillId="2" borderId="5" xfId="0" applyNumberFormat="1" applyFill="1" applyBorder="1" applyAlignment="1">
      <alignment horizontal="center" vertical="center"/>
    </xf>
    <xf numFmtId="43" fontId="0" fillId="2" borderId="7" xfId="0" applyNumberForma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/>
    </xf>
    <xf numFmtId="43" fontId="9" fillId="9" borderId="1" xfId="0" applyNumberFormat="1" applyFont="1" applyFill="1" applyBorder="1"/>
    <xf numFmtId="0" fontId="0" fillId="0" borderId="1" xfId="1" applyNumberFormat="1" applyFont="1" applyBorder="1"/>
    <xf numFmtId="44" fontId="0" fillId="0" borderId="1" xfId="1" applyNumberFormat="1" applyFont="1" applyBorder="1"/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4"/>
  <sheetViews>
    <sheetView showGridLines="0" topLeftCell="A2" workbookViewId="0">
      <selection activeCell="E12" sqref="E12"/>
    </sheetView>
  </sheetViews>
  <sheetFormatPr defaultColWidth="9.109375" defaultRowHeight="14.4" x14ac:dyDescent="0.3"/>
  <cols>
    <col min="1" max="1" width="3.88671875" style="1" customWidth="1"/>
    <col min="2" max="2" width="37.6640625" style="1" bestFit="1" customWidth="1"/>
    <col min="3" max="3" width="26.6640625" style="1" customWidth="1"/>
    <col min="4" max="4" width="24.5546875" style="1" bestFit="1" customWidth="1"/>
    <col min="5" max="5" width="21" style="1" customWidth="1"/>
    <col min="6" max="6" width="14.33203125" style="2" bestFit="1" customWidth="1"/>
    <col min="7" max="7" width="14.109375" style="3" bestFit="1" customWidth="1"/>
    <col min="8" max="8" width="20.44140625" style="1" bestFit="1" customWidth="1"/>
    <col min="9" max="9" width="17" style="4" bestFit="1" customWidth="1"/>
    <col min="10" max="10" width="13.6640625" style="4" bestFit="1" customWidth="1"/>
    <col min="11" max="11" width="9.109375" style="1"/>
    <col min="12" max="12" width="17" style="1" bestFit="1" customWidth="1"/>
    <col min="13" max="16384" width="9.109375" style="1"/>
  </cols>
  <sheetData>
    <row r="3" spans="2:10" ht="15.6" x14ac:dyDescent="0.3">
      <c r="B3" s="29" t="s">
        <v>50</v>
      </c>
      <c r="C3" s="26" t="s">
        <v>7</v>
      </c>
      <c r="D3" s="26" t="s">
        <v>8</v>
      </c>
      <c r="E3" s="26" t="s">
        <v>0</v>
      </c>
      <c r="F3" s="27" t="s">
        <v>1</v>
      </c>
      <c r="G3" s="28" t="s">
        <v>2</v>
      </c>
      <c r="H3" s="26" t="s">
        <v>3</v>
      </c>
      <c r="I3" s="63"/>
      <c r="J3" s="63"/>
    </row>
    <row r="4" spans="2:10" x14ac:dyDescent="0.3">
      <c r="B4" s="21" t="s">
        <v>51</v>
      </c>
      <c r="C4" s="18"/>
      <c r="D4" s="82" t="s">
        <v>52</v>
      </c>
      <c r="E4" s="85">
        <v>18847.400000000001</v>
      </c>
      <c r="F4" s="19"/>
      <c r="G4" s="20"/>
      <c r="H4" s="82" t="s">
        <v>25</v>
      </c>
      <c r="I4" s="5"/>
    </row>
    <row r="5" spans="2:10" x14ac:dyDescent="0.3">
      <c r="B5" s="55" t="s">
        <v>53</v>
      </c>
      <c r="C5" s="18" t="s">
        <v>9</v>
      </c>
      <c r="D5" s="82" t="s">
        <v>54</v>
      </c>
      <c r="E5" s="85" t="s">
        <v>25</v>
      </c>
      <c r="F5" s="19" t="s">
        <v>25</v>
      </c>
      <c r="G5" s="20" t="s">
        <v>25</v>
      </c>
      <c r="H5" s="82" t="s">
        <v>25</v>
      </c>
      <c r="I5" s="5"/>
    </row>
    <row r="6" spans="2:10" x14ac:dyDescent="0.3">
      <c r="B6" s="55" t="s">
        <v>56</v>
      </c>
      <c r="C6" s="18" t="s">
        <v>55</v>
      </c>
      <c r="D6" s="82" t="s">
        <v>25</v>
      </c>
      <c r="E6" s="85">
        <v>915.98</v>
      </c>
      <c r="F6" s="19" t="s">
        <v>25</v>
      </c>
      <c r="G6" s="20" t="s">
        <v>25</v>
      </c>
      <c r="H6" s="82" t="s">
        <v>25</v>
      </c>
      <c r="I6" s="5"/>
    </row>
    <row r="7" spans="2:10" x14ac:dyDescent="0.3">
      <c r="B7" s="21" t="s">
        <v>57</v>
      </c>
      <c r="C7" s="18" t="s">
        <v>58</v>
      </c>
      <c r="D7" s="82" t="s">
        <v>25</v>
      </c>
      <c r="E7" s="85" t="s">
        <v>25</v>
      </c>
      <c r="F7" s="19" t="s">
        <v>25</v>
      </c>
      <c r="G7" s="20" t="s">
        <v>25</v>
      </c>
      <c r="H7" s="82" t="s">
        <v>25</v>
      </c>
      <c r="I7" s="5"/>
    </row>
    <row r="8" spans="2:10" x14ac:dyDescent="0.3">
      <c r="B8" s="21" t="s">
        <v>59</v>
      </c>
      <c r="C8" s="17" t="s">
        <v>9</v>
      </c>
      <c r="D8" s="83" t="s">
        <v>60</v>
      </c>
      <c r="E8" s="85" t="s">
        <v>25</v>
      </c>
      <c r="F8" s="19" t="s">
        <v>25</v>
      </c>
      <c r="G8" s="20" t="s">
        <v>25</v>
      </c>
      <c r="H8" s="83" t="s">
        <v>61</v>
      </c>
      <c r="I8" s="5"/>
    </row>
    <row r="9" spans="2:10" x14ac:dyDescent="0.3">
      <c r="B9" s="21" t="s">
        <v>62</v>
      </c>
      <c r="C9" s="17" t="s">
        <v>9</v>
      </c>
      <c r="D9" s="83" t="s">
        <v>63</v>
      </c>
      <c r="E9" s="85" t="s">
        <v>25</v>
      </c>
      <c r="F9" s="19" t="s">
        <v>25</v>
      </c>
      <c r="G9" s="20" t="s">
        <v>25</v>
      </c>
      <c r="H9" s="86" t="s">
        <v>64</v>
      </c>
      <c r="I9" s="5"/>
    </row>
    <row r="10" spans="2:10" x14ac:dyDescent="0.3">
      <c r="B10" s="21" t="s">
        <v>65</v>
      </c>
      <c r="C10" s="17" t="s">
        <v>55</v>
      </c>
      <c r="D10" s="83" t="s">
        <v>25</v>
      </c>
      <c r="E10" s="85">
        <v>1368.5</v>
      </c>
      <c r="F10" s="19" t="s">
        <v>25</v>
      </c>
      <c r="G10" s="20" t="s">
        <v>25</v>
      </c>
      <c r="H10" s="83" t="s">
        <v>66</v>
      </c>
      <c r="I10" s="5"/>
    </row>
    <row r="11" spans="2:10" x14ac:dyDescent="0.3">
      <c r="B11" s="55" t="s">
        <v>67</v>
      </c>
      <c r="C11" s="17" t="s">
        <v>9</v>
      </c>
      <c r="D11" s="83" t="s">
        <v>68</v>
      </c>
      <c r="E11" s="85" t="s">
        <v>25</v>
      </c>
      <c r="F11" s="19" t="s">
        <v>25</v>
      </c>
      <c r="G11" s="20" t="s">
        <v>25</v>
      </c>
      <c r="H11" s="83" t="s">
        <v>69</v>
      </c>
      <c r="I11" s="5"/>
    </row>
    <row r="12" spans="2:10" x14ac:dyDescent="0.3">
      <c r="B12" s="21" t="s">
        <v>70</v>
      </c>
      <c r="C12" s="18" t="s">
        <v>55</v>
      </c>
      <c r="D12" s="83" t="s">
        <v>25</v>
      </c>
      <c r="E12" s="85">
        <v>1441.2</v>
      </c>
      <c r="F12" s="19" t="s">
        <v>25</v>
      </c>
      <c r="G12" s="20" t="s">
        <v>25</v>
      </c>
      <c r="H12" s="83" t="s">
        <v>71</v>
      </c>
      <c r="I12" s="5"/>
    </row>
    <row r="13" spans="2:10" x14ac:dyDescent="0.3">
      <c r="B13" s="21"/>
      <c r="C13" s="18"/>
      <c r="D13" s="83"/>
      <c r="E13" s="85"/>
      <c r="F13" s="19"/>
      <c r="G13" s="20"/>
      <c r="H13" s="83"/>
      <c r="I13" s="5"/>
    </row>
    <row r="14" spans="2:10" x14ac:dyDescent="0.3">
      <c r="B14" s="21"/>
      <c r="C14" s="18"/>
      <c r="D14" s="83"/>
      <c r="E14" s="85"/>
      <c r="F14" s="19"/>
      <c r="G14" s="20"/>
      <c r="H14" s="83"/>
      <c r="I14" s="5"/>
    </row>
    <row r="15" spans="2:10" x14ac:dyDescent="0.3">
      <c r="B15" s="21"/>
      <c r="C15" s="18"/>
      <c r="D15" s="82"/>
      <c r="E15" s="85"/>
      <c r="F15" s="19"/>
      <c r="G15" s="20"/>
      <c r="H15" s="82"/>
      <c r="I15" s="5"/>
    </row>
    <row r="16" spans="2:10" x14ac:dyDescent="0.3">
      <c r="B16" s="21"/>
      <c r="C16" s="18"/>
      <c r="D16" s="82"/>
      <c r="E16" s="85"/>
      <c r="F16" s="19"/>
      <c r="G16" s="20"/>
      <c r="H16" s="84"/>
      <c r="I16" s="5"/>
    </row>
    <row r="17" spans="2:10" x14ac:dyDescent="0.3">
      <c r="B17" s="21"/>
      <c r="C17" s="18"/>
      <c r="D17" s="82"/>
      <c r="E17" s="85"/>
      <c r="F17" s="19"/>
      <c r="G17" s="20"/>
      <c r="H17" s="82"/>
      <c r="I17" s="5"/>
    </row>
    <row r="18" spans="2:10" x14ac:dyDescent="0.3">
      <c r="B18" s="21"/>
      <c r="C18" s="18"/>
      <c r="D18" s="83"/>
      <c r="E18" s="85"/>
      <c r="F18" s="19"/>
      <c r="G18" s="20"/>
      <c r="H18" s="83"/>
      <c r="I18" s="5"/>
    </row>
    <row r="19" spans="2:10" x14ac:dyDescent="0.3">
      <c r="B19" s="21"/>
      <c r="C19" s="18"/>
      <c r="D19" s="83"/>
      <c r="E19" s="85"/>
      <c r="F19" s="19"/>
      <c r="G19" s="20"/>
      <c r="H19" s="83"/>
      <c r="I19" s="5"/>
    </row>
    <row r="20" spans="2:10" x14ac:dyDescent="0.3">
      <c r="B20" s="21"/>
      <c r="C20" s="18"/>
      <c r="D20" s="83"/>
      <c r="E20" s="85"/>
      <c r="F20" s="19"/>
      <c r="G20" s="20"/>
      <c r="H20" s="83"/>
      <c r="I20" s="5"/>
      <c r="J20" s="6"/>
    </row>
    <row r="21" spans="2:10" x14ac:dyDescent="0.3">
      <c r="B21" s="21"/>
      <c r="C21" s="18"/>
      <c r="D21" s="83"/>
      <c r="E21" s="85"/>
      <c r="F21" s="19"/>
      <c r="G21" s="20"/>
      <c r="H21" s="83"/>
      <c r="I21" s="5"/>
      <c r="J21" s="6"/>
    </row>
    <row r="22" spans="2:10" x14ac:dyDescent="0.3">
      <c r="B22" s="21"/>
      <c r="C22" s="18"/>
      <c r="D22" s="83"/>
      <c r="E22" s="85"/>
      <c r="F22" s="19"/>
      <c r="G22" s="20"/>
      <c r="H22" s="83"/>
      <c r="I22" s="5"/>
      <c r="J22" s="6"/>
    </row>
    <row r="23" spans="2:10" x14ac:dyDescent="0.3">
      <c r="B23" s="21"/>
      <c r="C23" s="18"/>
      <c r="D23" s="83"/>
      <c r="E23" s="85"/>
      <c r="F23" s="19"/>
      <c r="G23" s="20"/>
      <c r="H23" s="83"/>
      <c r="I23" s="5"/>
      <c r="J23" s="6"/>
    </row>
    <row r="24" spans="2:10" x14ac:dyDescent="0.3">
      <c r="B24" s="21"/>
      <c r="C24" s="18"/>
      <c r="D24" s="83"/>
      <c r="E24" s="85"/>
      <c r="F24" s="19"/>
      <c r="G24" s="20"/>
      <c r="H24" s="83"/>
      <c r="I24" s="5"/>
      <c r="J24" s="6"/>
    </row>
    <row r="25" spans="2:10" x14ac:dyDescent="0.3">
      <c r="B25" s="21"/>
      <c r="C25" s="18"/>
      <c r="D25" s="83"/>
      <c r="E25" s="85"/>
      <c r="F25" s="19"/>
      <c r="G25" s="20"/>
      <c r="H25" s="83"/>
      <c r="I25" s="5"/>
      <c r="J25" s="6"/>
    </row>
    <row r="26" spans="2:10" x14ac:dyDescent="0.3">
      <c r="B26" s="21"/>
      <c r="C26" s="18"/>
      <c r="D26" s="83"/>
      <c r="E26" s="85"/>
      <c r="F26" s="19"/>
      <c r="G26" s="20"/>
      <c r="H26" s="83"/>
      <c r="I26" s="5"/>
      <c r="J26" s="6"/>
    </row>
    <row r="27" spans="2:10" x14ac:dyDescent="0.3">
      <c r="B27" s="16"/>
      <c r="C27" s="17"/>
      <c r="D27" s="83"/>
      <c r="E27" s="85"/>
      <c r="F27" s="19"/>
      <c r="G27" s="20"/>
      <c r="H27" s="83"/>
      <c r="I27" s="5"/>
      <c r="J27" s="6"/>
    </row>
    <row r="28" spans="2:10" x14ac:dyDescent="0.3">
      <c r="B28" s="64" t="s">
        <v>10</v>
      </c>
      <c r="C28" s="65"/>
      <c r="D28" s="66"/>
      <c r="E28" s="23">
        <f>SUM(E4:E27)</f>
        <v>22573.08</v>
      </c>
      <c r="F28" s="24">
        <f>SUM(F4:F27)</f>
        <v>0</v>
      </c>
      <c r="G28" s="25">
        <f>SUM(G4:G27)</f>
        <v>0</v>
      </c>
      <c r="H28" s="22"/>
      <c r="I28" s="7"/>
    </row>
    <row r="29" spans="2:10" x14ac:dyDescent="0.3">
      <c r="C29" s="8"/>
      <c r="E29" s="8"/>
      <c r="F29" s="9"/>
      <c r="G29" s="10"/>
    </row>
    <row r="30" spans="2:10" x14ac:dyDescent="0.3">
      <c r="E30" s="8"/>
      <c r="F30" s="15"/>
    </row>
    <row r="31" spans="2:10" x14ac:dyDescent="0.3">
      <c r="E31" s="14"/>
      <c r="F31" s="15"/>
      <c r="I31" s="11"/>
    </row>
    <row r="32" spans="2:10" x14ac:dyDescent="0.3">
      <c r="E32" s="13"/>
      <c r="F32" s="15"/>
    </row>
    <row r="33" spans="5:6" x14ac:dyDescent="0.3">
      <c r="E33" s="12"/>
      <c r="F33" s="15"/>
    </row>
    <row r="34" spans="5:6" x14ac:dyDescent="0.3">
      <c r="F34" s="15"/>
    </row>
  </sheetData>
  <mergeCells count="2">
    <mergeCell ref="I3:J3"/>
    <mergeCell ref="B28:D28"/>
  </mergeCells>
  <conditionalFormatting sqref="C19:C21 C29:C1048576 C3:C17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20"/>
  <sheetViews>
    <sheetView showGridLines="0" zoomScale="110" zoomScaleNormal="110" workbookViewId="0">
      <selection activeCell="F9" sqref="F9"/>
    </sheetView>
  </sheetViews>
  <sheetFormatPr defaultRowHeight="14.4" x14ac:dyDescent="0.3"/>
  <cols>
    <col min="1" max="1" width="2.44140625" customWidth="1"/>
    <col min="3" max="3" width="30.5546875" bestFit="1" customWidth="1"/>
    <col min="4" max="4" width="13.33203125" bestFit="1" customWidth="1"/>
    <col min="6" max="6" width="16.33203125" bestFit="1" customWidth="1"/>
    <col min="7" max="7" width="14.44140625" bestFit="1" customWidth="1"/>
    <col min="8" max="8" width="19" style="51" customWidth="1"/>
    <col min="9" max="10" width="22.109375" bestFit="1" customWidth="1"/>
  </cols>
  <sheetData>
    <row r="2" spans="2:9" x14ac:dyDescent="0.3">
      <c r="B2" s="67" t="str">
        <f>'Resumo do Contrato'!B3</f>
        <v>CONTRATO 006.2016.CLR</v>
      </c>
      <c r="C2" s="67"/>
      <c r="D2" s="67"/>
      <c r="E2" s="67"/>
      <c r="F2" s="67"/>
      <c r="G2" s="67"/>
    </row>
    <row r="3" spans="2:9" x14ac:dyDescent="0.3">
      <c r="B3" s="52" t="s">
        <v>15</v>
      </c>
      <c r="C3" s="52" t="s">
        <v>17</v>
      </c>
      <c r="D3" s="52" t="s">
        <v>18</v>
      </c>
      <c r="E3" s="52" t="s">
        <v>19</v>
      </c>
      <c r="F3" s="52" t="s">
        <v>20</v>
      </c>
      <c r="G3" s="52" t="s">
        <v>21</v>
      </c>
    </row>
    <row r="4" spans="2:9" x14ac:dyDescent="0.3">
      <c r="B4" s="53">
        <v>1</v>
      </c>
      <c r="C4" s="53" t="s">
        <v>72</v>
      </c>
      <c r="D4" s="53" t="s">
        <v>73</v>
      </c>
      <c r="E4" s="53">
        <v>1</v>
      </c>
      <c r="F4" s="54">
        <v>18847.400000000001</v>
      </c>
      <c r="G4" s="54">
        <f>E4*F4</f>
        <v>18847.400000000001</v>
      </c>
    </row>
    <row r="5" spans="2:9" x14ac:dyDescent="0.3">
      <c r="B5" s="92" t="s">
        <v>16</v>
      </c>
      <c r="C5" s="92"/>
      <c r="D5" s="92"/>
      <c r="E5" s="92"/>
      <c r="F5" s="92"/>
      <c r="G5" s="93">
        <f>SUM(G4:G4)</f>
        <v>18847.400000000001</v>
      </c>
    </row>
    <row r="7" spans="2:9" x14ac:dyDescent="0.3">
      <c r="B7" s="67" t="s">
        <v>56</v>
      </c>
      <c r="C7" s="67"/>
      <c r="D7" s="67"/>
      <c r="E7" s="67"/>
      <c r="F7" s="67"/>
      <c r="G7" s="67"/>
      <c r="H7" s="90" t="s">
        <v>74</v>
      </c>
      <c r="I7" s="88" t="s">
        <v>22</v>
      </c>
    </row>
    <row r="8" spans="2:9" x14ac:dyDescent="0.3">
      <c r="B8" s="60" t="s">
        <v>15</v>
      </c>
      <c r="C8" s="60" t="s">
        <v>17</v>
      </c>
      <c r="D8" s="60" t="s">
        <v>18</v>
      </c>
      <c r="E8" s="60" t="s">
        <v>19</v>
      </c>
      <c r="F8" s="60" t="s">
        <v>20</v>
      </c>
      <c r="G8" s="60" t="s">
        <v>21</v>
      </c>
      <c r="H8" s="91"/>
      <c r="I8" s="89"/>
    </row>
    <row r="9" spans="2:9" x14ac:dyDescent="0.3">
      <c r="B9" s="53">
        <v>1</v>
      </c>
      <c r="C9" s="53" t="s">
        <v>72</v>
      </c>
      <c r="D9" s="53" t="s">
        <v>73</v>
      </c>
      <c r="E9" s="53">
        <v>1</v>
      </c>
      <c r="F9" s="54">
        <f>18847.4+915.98</f>
        <v>19763.38</v>
      </c>
      <c r="G9" s="54">
        <f>E9*F9</f>
        <v>19763.38</v>
      </c>
      <c r="H9" s="87">
        <f>F9-F4</f>
        <v>915.97999999999956</v>
      </c>
      <c r="I9" s="87">
        <f>G9-G4</f>
        <v>915.97999999999956</v>
      </c>
    </row>
    <row r="10" spans="2:9" x14ac:dyDescent="0.3">
      <c r="B10" s="92" t="s">
        <v>16</v>
      </c>
      <c r="C10" s="92"/>
      <c r="D10" s="92"/>
      <c r="E10" s="92"/>
      <c r="F10" s="92"/>
      <c r="G10" s="93">
        <f>SUM(G9:G9)</f>
        <v>19763.38</v>
      </c>
      <c r="H10" s="93"/>
      <c r="I10" s="93">
        <f>G10-G5</f>
        <v>915.97999999999956</v>
      </c>
    </row>
    <row r="12" spans="2:9" x14ac:dyDescent="0.3">
      <c r="B12" s="67" t="s">
        <v>65</v>
      </c>
      <c r="C12" s="67"/>
      <c r="D12" s="67"/>
      <c r="E12" s="67"/>
      <c r="F12" s="67"/>
      <c r="G12" s="67"/>
      <c r="H12" s="90" t="s">
        <v>74</v>
      </c>
      <c r="I12" s="88" t="s">
        <v>22</v>
      </c>
    </row>
    <row r="13" spans="2:9" x14ac:dyDescent="0.3">
      <c r="B13" s="60" t="s">
        <v>15</v>
      </c>
      <c r="C13" s="60" t="s">
        <v>17</v>
      </c>
      <c r="D13" s="60" t="s">
        <v>18</v>
      </c>
      <c r="E13" s="60" t="s">
        <v>19</v>
      </c>
      <c r="F13" s="60" t="s">
        <v>20</v>
      </c>
      <c r="G13" s="60" t="s">
        <v>21</v>
      </c>
      <c r="H13" s="91"/>
      <c r="I13" s="89"/>
    </row>
    <row r="14" spans="2:9" x14ac:dyDescent="0.3">
      <c r="B14" s="53">
        <v>1</v>
      </c>
      <c r="C14" s="53" t="s">
        <v>72</v>
      </c>
      <c r="D14" s="53" t="s">
        <v>73</v>
      </c>
      <c r="E14" s="53">
        <v>1</v>
      </c>
      <c r="F14" s="54">
        <f>19763.38+1368.5</f>
        <v>21131.88</v>
      </c>
      <c r="G14" s="54">
        <f>E14*F14</f>
        <v>21131.88</v>
      </c>
      <c r="H14" s="87">
        <f>F14-F9</f>
        <v>1368.5</v>
      </c>
      <c r="I14" s="87">
        <f>G14-G9</f>
        <v>1368.5</v>
      </c>
    </row>
    <row r="15" spans="2:9" x14ac:dyDescent="0.3">
      <c r="B15" s="92" t="s">
        <v>16</v>
      </c>
      <c r="C15" s="92"/>
      <c r="D15" s="92"/>
      <c r="E15" s="92"/>
      <c r="F15" s="92"/>
      <c r="G15" s="93">
        <f>SUM(G14:G14)</f>
        <v>21131.88</v>
      </c>
      <c r="H15" s="93"/>
      <c r="I15" s="93">
        <f>G15-G10</f>
        <v>1368.5</v>
      </c>
    </row>
    <row r="17" spans="2:9" x14ac:dyDescent="0.3">
      <c r="B17" s="67" t="s">
        <v>70</v>
      </c>
      <c r="C17" s="67"/>
      <c r="D17" s="67"/>
      <c r="E17" s="67"/>
      <c r="F17" s="67"/>
      <c r="G17" s="67"/>
      <c r="H17" s="90" t="s">
        <v>74</v>
      </c>
      <c r="I17" s="88" t="s">
        <v>22</v>
      </c>
    </row>
    <row r="18" spans="2:9" x14ac:dyDescent="0.3">
      <c r="B18" s="60" t="s">
        <v>15</v>
      </c>
      <c r="C18" s="60" t="s">
        <v>17</v>
      </c>
      <c r="D18" s="60" t="s">
        <v>18</v>
      </c>
      <c r="E18" s="60" t="s">
        <v>19</v>
      </c>
      <c r="F18" s="60" t="s">
        <v>20</v>
      </c>
      <c r="G18" s="60" t="s">
        <v>21</v>
      </c>
      <c r="H18" s="91"/>
      <c r="I18" s="89"/>
    </row>
    <row r="19" spans="2:9" x14ac:dyDescent="0.3">
      <c r="B19" s="53">
        <v>1</v>
      </c>
      <c r="C19" s="53" t="s">
        <v>72</v>
      </c>
      <c r="D19" s="53" t="s">
        <v>73</v>
      </c>
      <c r="E19" s="53">
        <v>1</v>
      </c>
      <c r="F19" s="54">
        <f>21131.88+1441.2</f>
        <v>22573.08</v>
      </c>
      <c r="G19" s="54">
        <f>E19*F19</f>
        <v>22573.08</v>
      </c>
      <c r="H19" s="87">
        <f>F19-F14</f>
        <v>1441.2000000000007</v>
      </c>
      <c r="I19" s="87">
        <f>G19-G14</f>
        <v>1441.2000000000007</v>
      </c>
    </row>
    <row r="20" spans="2:9" x14ac:dyDescent="0.3">
      <c r="B20" s="92" t="s">
        <v>16</v>
      </c>
      <c r="C20" s="92"/>
      <c r="D20" s="92"/>
      <c r="E20" s="92"/>
      <c r="F20" s="92"/>
      <c r="G20" s="93">
        <f>SUM(G19:G19)</f>
        <v>22573.08</v>
      </c>
      <c r="H20" s="93"/>
      <c r="I20" s="93">
        <f>G20-G15</f>
        <v>1441.2000000000007</v>
      </c>
    </row>
  </sheetData>
  <mergeCells count="14">
    <mergeCell ref="B17:G17"/>
    <mergeCell ref="H17:H18"/>
    <mergeCell ref="I17:I18"/>
    <mergeCell ref="B20:F20"/>
    <mergeCell ref="I7:I8"/>
    <mergeCell ref="B12:G12"/>
    <mergeCell ref="H12:H13"/>
    <mergeCell ref="I12:I13"/>
    <mergeCell ref="B15:F15"/>
    <mergeCell ref="B2:G2"/>
    <mergeCell ref="B5:F5"/>
    <mergeCell ref="B7:G7"/>
    <mergeCell ref="B10:F10"/>
    <mergeCell ref="H7:H8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M26"/>
  <sheetViews>
    <sheetView showGridLines="0" tabSelected="1" topLeftCell="Y1" workbookViewId="0">
      <selection activeCell="AL12" sqref="AL12"/>
    </sheetView>
  </sheetViews>
  <sheetFormatPr defaultColWidth="9.109375" defaultRowHeight="14.4" x14ac:dyDescent="0.3"/>
  <cols>
    <col min="1" max="1" width="4.109375" style="30" customWidth="1"/>
    <col min="2" max="2" width="11.44140625" style="30" customWidth="1"/>
    <col min="3" max="3" width="17.88671875" style="30" customWidth="1"/>
    <col min="4" max="4" width="19.109375" style="30" customWidth="1"/>
    <col min="5" max="5" width="13.88671875" style="30" customWidth="1"/>
    <col min="6" max="7" width="15.33203125" style="30" customWidth="1"/>
    <col min="8" max="8" width="16" style="30" customWidth="1"/>
    <col min="9" max="9" width="16.6640625" style="31" customWidth="1"/>
    <col min="10" max="10" width="11.88671875" style="30" bestFit="1" customWidth="1"/>
    <col min="11" max="12" width="12.88671875" style="30" bestFit="1" customWidth="1"/>
    <col min="13" max="13" width="12.44140625" style="30" bestFit="1" customWidth="1"/>
    <col min="14" max="14" width="16.109375" style="30" bestFit="1" customWidth="1"/>
    <col min="15" max="15" width="11.88671875" style="30" bestFit="1" customWidth="1"/>
    <col min="16" max="17" width="12.88671875" style="30" bestFit="1" customWidth="1"/>
    <col min="18" max="18" width="12.44140625" style="30" bestFit="1" customWidth="1"/>
    <col min="19" max="19" width="16.109375" style="30" bestFit="1" customWidth="1"/>
    <col min="20" max="20" width="11.88671875" style="30" bestFit="1" customWidth="1"/>
    <col min="21" max="21" width="12.88671875" style="30" bestFit="1" customWidth="1"/>
    <col min="22" max="22" width="11.44140625" style="30" bestFit="1" customWidth="1"/>
    <col min="23" max="23" width="12.44140625" style="30" bestFit="1" customWidth="1"/>
    <col min="24" max="24" width="16.109375" style="30" bestFit="1" customWidth="1"/>
    <col min="25" max="25" width="11.88671875" style="30" bestFit="1" customWidth="1"/>
    <col min="26" max="26" width="12.88671875" style="30" bestFit="1" customWidth="1"/>
    <col min="27" max="27" width="11.88671875" style="30" bestFit="1" customWidth="1"/>
    <col min="28" max="28" width="12.44140625" style="30" bestFit="1" customWidth="1"/>
    <col min="29" max="29" width="16.109375" style="30" bestFit="1" customWidth="1"/>
    <col min="30" max="30" width="10.88671875" style="30" bestFit="1" customWidth="1"/>
    <col min="31" max="31" width="12.88671875" style="30" bestFit="1" customWidth="1"/>
    <col min="32" max="32" width="11.44140625" style="30" bestFit="1" customWidth="1"/>
    <col min="33" max="33" width="12.44140625" style="30" bestFit="1" customWidth="1"/>
    <col min="34" max="34" width="16.109375" style="30" bestFit="1" customWidth="1"/>
    <col min="35" max="35" width="11.44140625" style="30" bestFit="1" customWidth="1"/>
    <col min="36" max="36" width="12.88671875" style="30" bestFit="1" customWidth="1"/>
    <col min="37" max="37" width="11.88671875" style="30" bestFit="1" customWidth="1"/>
    <col min="38" max="38" width="12.44140625" style="30" bestFit="1" customWidth="1"/>
    <col min="39" max="39" width="16.109375" style="30" bestFit="1" customWidth="1"/>
    <col min="40" max="16384" width="9.109375" style="30"/>
  </cols>
  <sheetData>
    <row r="1" spans="2:39" s="57" customFormat="1" x14ac:dyDescent="0.3">
      <c r="I1" s="58"/>
    </row>
    <row r="2" spans="2:39" s="57" customFormat="1" x14ac:dyDescent="0.3">
      <c r="I2" s="58"/>
    </row>
    <row r="3" spans="2:39" s="59" customFormat="1" x14ac:dyDescent="0.3">
      <c r="F3" s="59">
        <f>F1-F2</f>
        <v>0</v>
      </c>
    </row>
    <row r="4" spans="2:39" s="59" customFormat="1" x14ac:dyDescent="0.3"/>
    <row r="5" spans="2:39" s="32" customFormat="1" x14ac:dyDescent="0.3">
      <c r="B5" s="67" t="str">
        <f>'Resumo do Contrato'!B3</f>
        <v>CONTRATO 006.2016.CLR</v>
      </c>
      <c r="C5" s="67"/>
      <c r="D5" s="67"/>
      <c r="E5" s="79" t="s">
        <v>76</v>
      </c>
      <c r="F5" s="80"/>
      <c r="G5" s="80"/>
      <c r="H5" s="81"/>
      <c r="I5" s="76" t="s">
        <v>5</v>
      </c>
      <c r="J5" s="79" t="s">
        <v>75</v>
      </c>
      <c r="K5" s="80"/>
      <c r="L5" s="80"/>
      <c r="M5" s="81"/>
      <c r="N5" s="76" t="s">
        <v>5</v>
      </c>
      <c r="O5" s="79" t="s">
        <v>77</v>
      </c>
      <c r="P5" s="80"/>
      <c r="Q5" s="80"/>
      <c r="R5" s="81"/>
      <c r="S5" s="76" t="s">
        <v>5</v>
      </c>
      <c r="T5" s="79" t="s">
        <v>90</v>
      </c>
      <c r="U5" s="80"/>
      <c r="V5" s="80"/>
      <c r="W5" s="81"/>
      <c r="X5" s="76" t="s">
        <v>5</v>
      </c>
      <c r="Y5" s="79" t="s">
        <v>103</v>
      </c>
      <c r="Z5" s="80"/>
      <c r="AA5" s="80"/>
      <c r="AB5" s="81"/>
      <c r="AC5" s="76" t="s">
        <v>5</v>
      </c>
      <c r="AD5" s="79" t="s">
        <v>104</v>
      </c>
      <c r="AE5" s="80"/>
      <c r="AF5" s="80"/>
      <c r="AG5" s="81"/>
      <c r="AH5" s="76" t="s">
        <v>5</v>
      </c>
      <c r="AI5" s="79" t="s">
        <v>117</v>
      </c>
      <c r="AJ5" s="80"/>
      <c r="AK5" s="80"/>
      <c r="AL5" s="81"/>
      <c r="AM5" s="76" t="s">
        <v>5</v>
      </c>
    </row>
    <row r="6" spans="2:39" s="32" customFormat="1" x14ac:dyDescent="0.3">
      <c r="B6" s="70" t="str">
        <f>'Resumo do Contrato'!D4</f>
        <v>28/03/2016 a 27/03/2017</v>
      </c>
      <c r="C6" s="70"/>
      <c r="D6" s="70"/>
      <c r="E6" s="79" t="s">
        <v>54</v>
      </c>
      <c r="F6" s="80"/>
      <c r="G6" s="80"/>
      <c r="H6" s="81"/>
      <c r="I6" s="77"/>
      <c r="J6" s="79"/>
      <c r="K6" s="80"/>
      <c r="L6" s="80"/>
      <c r="M6" s="81"/>
      <c r="N6" s="77"/>
      <c r="O6" s="79" t="s">
        <v>60</v>
      </c>
      <c r="P6" s="80"/>
      <c r="Q6" s="80"/>
      <c r="R6" s="81"/>
      <c r="S6" s="77"/>
      <c r="T6" s="79" t="s">
        <v>63</v>
      </c>
      <c r="U6" s="80"/>
      <c r="V6" s="80"/>
      <c r="W6" s="81"/>
      <c r="X6" s="77"/>
      <c r="Y6" s="79"/>
      <c r="Z6" s="80"/>
      <c r="AA6" s="80"/>
      <c r="AB6" s="81"/>
      <c r="AC6" s="77"/>
      <c r="AD6" s="79" t="s">
        <v>68</v>
      </c>
      <c r="AE6" s="80"/>
      <c r="AF6" s="80"/>
      <c r="AG6" s="81"/>
      <c r="AH6" s="77"/>
      <c r="AI6" s="79"/>
      <c r="AJ6" s="80"/>
      <c r="AK6" s="80"/>
      <c r="AL6" s="81"/>
      <c r="AM6" s="77"/>
    </row>
    <row r="7" spans="2:39" s="32" customFormat="1" x14ac:dyDescent="0.3">
      <c r="B7" s="67"/>
      <c r="C7" s="67"/>
      <c r="D7" s="67"/>
      <c r="E7" s="79"/>
      <c r="F7" s="80"/>
      <c r="G7" s="80"/>
      <c r="H7" s="81"/>
      <c r="I7" s="77"/>
      <c r="J7" s="79"/>
      <c r="K7" s="80"/>
      <c r="L7" s="80"/>
      <c r="M7" s="81"/>
      <c r="N7" s="77"/>
      <c r="O7" s="79"/>
      <c r="P7" s="80"/>
      <c r="Q7" s="80"/>
      <c r="R7" s="81"/>
      <c r="S7" s="77"/>
      <c r="T7" s="79"/>
      <c r="U7" s="80"/>
      <c r="V7" s="80"/>
      <c r="W7" s="81"/>
      <c r="X7" s="77"/>
      <c r="Y7" s="79"/>
      <c r="Z7" s="80"/>
      <c r="AA7" s="80"/>
      <c r="AB7" s="81"/>
      <c r="AC7" s="77"/>
      <c r="AD7" s="79"/>
      <c r="AE7" s="80"/>
      <c r="AF7" s="80"/>
      <c r="AG7" s="81"/>
      <c r="AH7" s="77"/>
      <c r="AI7" s="79"/>
      <c r="AJ7" s="80"/>
      <c r="AK7" s="80"/>
      <c r="AL7" s="81"/>
      <c r="AM7" s="77"/>
    </row>
    <row r="8" spans="2:39" s="33" customFormat="1" ht="43.2" x14ac:dyDescent="0.3">
      <c r="B8" s="74" t="s">
        <v>6</v>
      </c>
      <c r="C8" s="74"/>
      <c r="D8" s="34" t="s">
        <v>0</v>
      </c>
      <c r="E8" s="34" t="s">
        <v>11</v>
      </c>
      <c r="F8" s="34" t="s">
        <v>12</v>
      </c>
      <c r="G8" s="34" t="s">
        <v>22</v>
      </c>
      <c r="H8" s="35" t="s">
        <v>4</v>
      </c>
      <c r="I8" s="78"/>
      <c r="J8" s="61" t="s">
        <v>11</v>
      </c>
      <c r="K8" s="61" t="s">
        <v>12</v>
      </c>
      <c r="L8" s="61" t="s">
        <v>22</v>
      </c>
      <c r="M8" s="35" t="s">
        <v>4</v>
      </c>
      <c r="N8" s="78"/>
      <c r="O8" s="61" t="s">
        <v>11</v>
      </c>
      <c r="P8" s="61" t="s">
        <v>12</v>
      </c>
      <c r="Q8" s="61" t="s">
        <v>22</v>
      </c>
      <c r="R8" s="35" t="s">
        <v>4</v>
      </c>
      <c r="S8" s="78"/>
      <c r="T8" s="61" t="s">
        <v>11</v>
      </c>
      <c r="U8" s="61" t="s">
        <v>12</v>
      </c>
      <c r="V8" s="61" t="s">
        <v>22</v>
      </c>
      <c r="W8" s="35" t="s">
        <v>4</v>
      </c>
      <c r="X8" s="78"/>
      <c r="Y8" s="61" t="s">
        <v>11</v>
      </c>
      <c r="Z8" s="61" t="s">
        <v>12</v>
      </c>
      <c r="AA8" s="61" t="s">
        <v>22</v>
      </c>
      <c r="AB8" s="35" t="s">
        <v>4</v>
      </c>
      <c r="AC8" s="78"/>
      <c r="AD8" s="61" t="s">
        <v>11</v>
      </c>
      <c r="AE8" s="61" t="s">
        <v>12</v>
      </c>
      <c r="AF8" s="61" t="s">
        <v>22</v>
      </c>
      <c r="AG8" s="35" t="s">
        <v>4</v>
      </c>
      <c r="AH8" s="78"/>
      <c r="AI8" s="61" t="s">
        <v>11</v>
      </c>
      <c r="AJ8" s="61" t="s">
        <v>12</v>
      </c>
      <c r="AK8" s="61" t="s">
        <v>22</v>
      </c>
      <c r="AL8" s="35" t="s">
        <v>4</v>
      </c>
      <c r="AM8" s="78"/>
    </row>
    <row r="9" spans="2:39" s="32" customFormat="1" x14ac:dyDescent="0.3">
      <c r="B9" s="75">
        <f>D9/12</f>
        <v>1570.6166666666668</v>
      </c>
      <c r="C9" s="75"/>
      <c r="D9" s="62">
        <v>18847.400000000001</v>
      </c>
      <c r="E9" s="36">
        <f>D9/12</f>
        <v>1570.6166666666668</v>
      </c>
      <c r="F9" s="36">
        <v>18847.400000000001</v>
      </c>
      <c r="G9" s="36">
        <f>F9-D9</f>
        <v>0</v>
      </c>
      <c r="H9" s="37">
        <v>18847.400000000001</v>
      </c>
      <c r="I9" s="38">
        <f>H9+D9</f>
        <v>37694.800000000003</v>
      </c>
      <c r="J9" s="36">
        <f>K9/12</f>
        <v>1646.9483333333335</v>
      </c>
      <c r="K9" s="36">
        <f>H9+M9</f>
        <v>19763.38</v>
      </c>
      <c r="L9" s="36">
        <f>K9-F9</f>
        <v>915.97999999999956</v>
      </c>
      <c r="M9" s="37">
        <v>915.98</v>
      </c>
      <c r="N9" s="38">
        <f>M9+I9</f>
        <v>38610.780000000006</v>
      </c>
      <c r="O9" s="36">
        <f>P9/12</f>
        <v>1646.9483333333335</v>
      </c>
      <c r="P9" s="36">
        <f>K9</f>
        <v>19763.38</v>
      </c>
      <c r="Q9" s="36">
        <f>P9-K9</f>
        <v>0</v>
      </c>
      <c r="R9" s="37">
        <v>19763.38</v>
      </c>
      <c r="S9" s="38">
        <f>R9+N9</f>
        <v>58374.16</v>
      </c>
      <c r="T9" s="36">
        <f>U9/12</f>
        <v>1646.9483333333335</v>
      </c>
      <c r="U9" s="36">
        <f>P9</f>
        <v>19763.38</v>
      </c>
      <c r="V9" s="36">
        <f>U9-P9</f>
        <v>0</v>
      </c>
      <c r="W9" s="37">
        <v>19763.38</v>
      </c>
      <c r="X9" s="38">
        <f>W9+S9</f>
        <v>78137.540000000008</v>
      </c>
      <c r="Y9" s="36">
        <f>Z9/12</f>
        <v>1760.99</v>
      </c>
      <c r="Z9" s="36">
        <f>U9+AB9</f>
        <v>21131.88</v>
      </c>
      <c r="AA9" s="36">
        <f>Z9-U9</f>
        <v>1368.5</v>
      </c>
      <c r="AB9" s="37">
        <v>1368.5</v>
      </c>
      <c r="AC9" s="38">
        <f>AB9+X9</f>
        <v>79506.040000000008</v>
      </c>
      <c r="AD9" s="94">
        <f>21131.88/12</f>
        <v>1760.99</v>
      </c>
      <c r="AE9" s="36">
        <f>AG9</f>
        <v>21131.88</v>
      </c>
      <c r="AF9" s="36">
        <f>AE9-Z9</f>
        <v>0</v>
      </c>
      <c r="AG9" s="37">
        <v>21131.88</v>
      </c>
      <c r="AH9" s="38">
        <f>AG9+AC9</f>
        <v>100637.92000000001</v>
      </c>
      <c r="AI9" s="95">
        <f>AJ9/12</f>
        <v>1881.0900000000001</v>
      </c>
      <c r="AJ9" s="36">
        <f>21131.88+1441.2</f>
        <v>22573.08</v>
      </c>
      <c r="AK9" s="36">
        <f>AJ9-AE9</f>
        <v>1441.2000000000007</v>
      </c>
      <c r="AL9" s="37">
        <v>1441.2</v>
      </c>
      <c r="AM9" s="38">
        <f>AL9+AH9</f>
        <v>102079.12000000001</v>
      </c>
    </row>
    <row r="10" spans="2:39" s="32" customFormat="1" x14ac:dyDescent="0.3">
      <c r="B10" s="68" t="s">
        <v>13</v>
      </c>
      <c r="C10" s="69"/>
      <c r="D10" s="71" t="s">
        <v>25</v>
      </c>
      <c r="E10" s="68" t="s">
        <v>13</v>
      </c>
      <c r="F10" s="69"/>
      <c r="G10" s="39"/>
      <c r="H10" s="40"/>
      <c r="I10" s="40"/>
      <c r="J10" s="68" t="s">
        <v>13</v>
      </c>
      <c r="K10" s="69"/>
      <c r="L10" s="39"/>
      <c r="M10" s="40"/>
      <c r="N10" s="40"/>
      <c r="O10" s="68" t="s">
        <v>13</v>
      </c>
      <c r="P10" s="69"/>
      <c r="Q10" s="39"/>
      <c r="R10" s="40"/>
      <c r="S10" s="40"/>
      <c r="T10" s="68" t="s">
        <v>13</v>
      </c>
      <c r="U10" s="69"/>
      <c r="V10" s="39"/>
      <c r="W10" s="40"/>
      <c r="X10" s="40"/>
      <c r="Y10" s="68" t="s">
        <v>13</v>
      </c>
      <c r="Z10" s="69"/>
      <c r="AA10" s="39"/>
      <c r="AB10" s="40"/>
      <c r="AC10" s="40"/>
      <c r="AD10" s="68" t="s">
        <v>13</v>
      </c>
      <c r="AE10" s="69"/>
      <c r="AF10" s="39"/>
      <c r="AG10" s="40"/>
      <c r="AH10" s="40"/>
      <c r="AI10" s="68" t="s">
        <v>13</v>
      </c>
      <c r="AJ10" s="69"/>
      <c r="AK10" s="39"/>
      <c r="AL10" s="40"/>
      <c r="AM10" s="40"/>
    </row>
    <row r="11" spans="2:39" s="41" customFormat="1" ht="28.8" x14ac:dyDescent="0.3">
      <c r="B11" s="43" t="s">
        <v>23</v>
      </c>
      <c r="C11" s="42" t="s">
        <v>24</v>
      </c>
      <c r="D11" s="72"/>
      <c r="E11" s="43" t="s">
        <v>23</v>
      </c>
      <c r="F11" s="44" t="s">
        <v>14</v>
      </c>
      <c r="G11" s="44" t="s">
        <v>24</v>
      </c>
      <c r="H11" s="45"/>
      <c r="I11" s="40"/>
      <c r="J11" s="43" t="s">
        <v>23</v>
      </c>
      <c r="K11" s="44" t="s">
        <v>14</v>
      </c>
      <c r="L11" s="44" t="s">
        <v>24</v>
      </c>
      <c r="M11" s="45"/>
      <c r="N11" s="40"/>
      <c r="O11" s="43" t="s">
        <v>23</v>
      </c>
      <c r="P11" s="44" t="s">
        <v>14</v>
      </c>
      <c r="Q11" s="44" t="s">
        <v>24</v>
      </c>
      <c r="R11" s="45"/>
      <c r="S11" s="40"/>
      <c r="T11" s="43" t="s">
        <v>23</v>
      </c>
      <c r="U11" s="44" t="s">
        <v>14</v>
      </c>
      <c r="V11" s="44" t="s">
        <v>24</v>
      </c>
      <c r="W11" s="45"/>
      <c r="X11" s="40"/>
      <c r="Y11" s="43" t="s">
        <v>23</v>
      </c>
      <c r="Z11" s="44" t="s">
        <v>14</v>
      </c>
      <c r="AA11" s="44" t="s">
        <v>24</v>
      </c>
      <c r="AB11" s="45"/>
      <c r="AC11" s="40"/>
      <c r="AD11" s="43" t="s">
        <v>23</v>
      </c>
      <c r="AE11" s="44" t="s">
        <v>14</v>
      </c>
      <c r="AF11" s="44" t="s">
        <v>24</v>
      </c>
      <c r="AG11" s="45"/>
      <c r="AH11" s="40"/>
      <c r="AI11" s="43" t="s">
        <v>23</v>
      </c>
      <c r="AJ11" s="44" t="s">
        <v>14</v>
      </c>
      <c r="AK11" s="44" t="s">
        <v>24</v>
      </c>
      <c r="AL11" s="45"/>
      <c r="AM11" s="40"/>
    </row>
    <row r="12" spans="2:39" s="32" customFormat="1" x14ac:dyDescent="0.3">
      <c r="B12" s="46" t="s">
        <v>26</v>
      </c>
      <c r="C12" s="47">
        <f>D9/12</f>
        <v>1570.6166666666668</v>
      </c>
      <c r="D12" s="72"/>
      <c r="E12" s="46" t="s">
        <v>38</v>
      </c>
      <c r="F12" s="49">
        <f>(G9/365)*217</f>
        <v>0</v>
      </c>
      <c r="G12" s="49">
        <f>F12+C12</f>
        <v>1570.6166666666668</v>
      </c>
      <c r="H12" s="50"/>
      <c r="I12" s="40"/>
      <c r="J12" s="46" t="s">
        <v>38</v>
      </c>
      <c r="K12" s="49">
        <f>L9/12</f>
        <v>76.331666666666635</v>
      </c>
      <c r="L12" s="49">
        <f>K12+G12</f>
        <v>1646.9483333333335</v>
      </c>
      <c r="M12" s="50"/>
      <c r="N12" s="40"/>
      <c r="O12" s="46" t="s">
        <v>78</v>
      </c>
      <c r="P12" s="49">
        <f>Q9/12</f>
        <v>0</v>
      </c>
      <c r="Q12" s="49">
        <f>P12+L12</f>
        <v>1646.9483333333335</v>
      </c>
      <c r="R12" s="50"/>
      <c r="S12" s="40"/>
      <c r="T12" s="46" t="s">
        <v>91</v>
      </c>
      <c r="U12" s="49">
        <f>V9/12</f>
        <v>0</v>
      </c>
      <c r="V12" s="49">
        <f>U12+Q12</f>
        <v>1646.9483333333335</v>
      </c>
      <c r="W12" s="50"/>
      <c r="X12" s="40"/>
      <c r="Y12" s="46" t="s">
        <v>91</v>
      </c>
      <c r="Z12" s="49">
        <f>AA9/12</f>
        <v>114.04166666666667</v>
      </c>
      <c r="AA12" s="49">
        <f>Z12+V12</f>
        <v>1760.9900000000002</v>
      </c>
      <c r="AB12" s="50"/>
      <c r="AC12" s="40"/>
      <c r="AD12" s="46" t="s">
        <v>105</v>
      </c>
      <c r="AE12" s="49">
        <f>AF9/12</f>
        <v>0</v>
      </c>
      <c r="AF12" s="49">
        <f>AE12+AA12</f>
        <v>1760.9900000000002</v>
      </c>
      <c r="AG12" s="50"/>
      <c r="AH12" s="40"/>
      <c r="AI12" s="46" t="s">
        <v>105</v>
      </c>
      <c r="AJ12" s="49">
        <f>AK9/12</f>
        <v>120.10000000000007</v>
      </c>
      <c r="AK12" s="49">
        <f>AJ12+AF12</f>
        <v>1881.0900000000004</v>
      </c>
      <c r="AL12" s="50"/>
      <c r="AM12" s="40"/>
    </row>
    <row r="13" spans="2:39" s="32" customFormat="1" x14ac:dyDescent="0.3">
      <c r="B13" s="46" t="s">
        <v>27</v>
      </c>
      <c r="C13" s="47">
        <f>D9/12</f>
        <v>1570.6166666666668</v>
      </c>
      <c r="D13" s="72"/>
      <c r="E13" s="48" t="s">
        <v>39</v>
      </c>
      <c r="F13" s="49"/>
      <c r="G13" s="49">
        <f t="shared" ref="G13:G23" si="0">F13+C13</f>
        <v>1570.6166666666668</v>
      </c>
      <c r="H13" s="56"/>
      <c r="I13" s="40"/>
      <c r="J13" s="48" t="s">
        <v>39</v>
      </c>
      <c r="K13" s="49">
        <f>L9/12</f>
        <v>76.331666666666635</v>
      </c>
      <c r="L13" s="49">
        <f>K13+G13</f>
        <v>1646.9483333333335</v>
      </c>
      <c r="M13" s="56"/>
      <c r="N13" s="40"/>
      <c r="O13" s="48" t="s">
        <v>79</v>
      </c>
      <c r="P13" s="49">
        <f>Q9/12</f>
        <v>0</v>
      </c>
      <c r="Q13" s="49">
        <f>P13+L13</f>
        <v>1646.9483333333335</v>
      </c>
      <c r="R13" s="56"/>
      <c r="S13" s="40"/>
      <c r="T13" s="48" t="s">
        <v>92</v>
      </c>
      <c r="U13" s="49">
        <f>V9/12</f>
        <v>0</v>
      </c>
      <c r="V13" s="49">
        <f>U13+Q13</f>
        <v>1646.9483333333335</v>
      </c>
      <c r="W13" s="56"/>
      <c r="X13" s="40"/>
      <c r="Y13" s="48" t="s">
        <v>92</v>
      </c>
      <c r="Z13" s="49">
        <f>AA9/12</f>
        <v>114.04166666666667</v>
      </c>
      <c r="AA13" s="49">
        <f>Z13+V13</f>
        <v>1760.9900000000002</v>
      </c>
      <c r="AB13" s="56"/>
      <c r="AC13" s="40"/>
      <c r="AD13" s="48" t="s">
        <v>106</v>
      </c>
      <c r="AE13" s="49">
        <f>AF9/12</f>
        <v>0</v>
      </c>
      <c r="AF13" s="49">
        <f>AE13+AA13</f>
        <v>1760.9900000000002</v>
      </c>
      <c r="AG13" s="56"/>
      <c r="AH13" s="40"/>
      <c r="AI13" s="48" t="s">
        <v>106</v>
      </c>
      <c r="AJ13" s="49">
        <f>AK9/12</f>
        <v>120.10000000000007</v>
      </c>
      <c r="AK13" s="49">
        <f>AJ13+AF13</f>
        <v>1881.0900000000004</v>
      </c>
      <c r="AL13" s="56"/>
      <c r="AM13" s="40"/>
    </row>
    <row r="14" spans="2:39" s="32" customFormat="1" x14ac:dyDescent="0.3">
      <c r="B14" s="46" t="s">
        <v>28</v>
      </c>
      <c r="C14" s="47">
        <f>D9/12</f>
        <v>1570.6166666666668</v>
      </c>
      <c r="D14" s="72"/>
      <c r="E14" s="48" t="s">
        <v>40</v>
      </c>
      <c r="F14" s="49"/>
      <c r="G14" s="49">
        <f t="shared" si="0"/>
        <v>1570.6166666666668</v>
      </c>
      <c r="H14" s="56"/>
      <c r="I14" s="40"/>
      <c r="J14" s="48" t="s">
        <v>40</v>
      </c>
      <c r="K14" s="49">
        <f>L9/12</f>
        <v>76.331666666666635</v>
      </c>
      <c r="L14" s="49">
        <f t="shared" ref="L14:L23" si="1">K14+G14</f>
        <v>1646.9483333333335</v>
      </c>
      <c r="M14" s="56"/>
      <c r="N14" s="40"/>
      <c r="O14" s="48" t="s">
        <v>80</v>
      </c>
      <c r="P14" s="49">
        <f>Q9/12</f>
        <v>0</v>
      </c>
      <c r="Q14" s="49">
        <f>P14+L14</f>
        <v>1646.9483333333335</v>
      </c>
      <c r="R14" s="56"/>
      <c r="S14" s="40"/>
      <c r="T14" s="48" t="s">
        <v>93</v>
      </c>
      <c r="U14" s="49">
        <f>V9/12</f>
        <v>0</v>
      </c>
      <c r="V14" s="49">
        <f>U14+Q14</f>
        <v>1646.9483333333335</v>
      </c>
      <c r="W14" s="56"/>
      <c r="X14" s="40"/>
      <c r="Y14" s="48" t="s">
        <v>93</v>
      </c>
      <c r="Z14" s="49">
        <f>AA9/12</f>
        <v>114.04166666666667</v>
      </c>
      <c r="AA14" s="49">
        <f>Z14+V14</f>
        <v>1760.9900000000002</v>
      </c>
      <c r="AB14" s="56"/>
      <c r="AC14" s="40"/>
      <c r="AD14" s="48" t="s">
        <v>107</v>
      </c>
      <c r="AE14" s="49">
        <f>AF9/12</f>
        <v>0</v>
      </c>
      <c r="AF14" s="49">
        <f>AE14+AA14</f>
        <v>1760.9900000000002</v>
      </c>
      <c r="AG14" s="56"/>
      <c r="AH14" s="40"/>
      <c r="AI14" s="48" t="s">
        <v>107</v>
      </c>
      <c r="AJ14" s="49">
        <f>AK9/12</f>
        <v>120.10000000000007</v>
      </c>
      <c r="AK14" s="49">
        <f>AJ14+AF14</f>
        <v>1881.0900000000004</v>
      </c>
      <c r="AL14" s="56"/>
      <c r="AM14" s="40"/>
    </row>
    <row r="15" spans="2:39" s="32" customFormat="1" x14ac:dyDescent="0.3">
      <c r="B15" s="46" t="s">
        <v>29</v>
      </c>
      <c r="C15" s="47">
        <f>D9/12</f>
        <v>1570.6166666666668</v>
      </c>
      <c r="D15" s="72"/>
      <c r="E15" s="48" t="s">
        <v>41</v>
      </c>
      <c r="F15" s="49"/>
      <c r="G15" s="49">
        <f t="shared" si="0"/>
        <v>1570.6166666666668</v>
      </c>
      <c r="H15" s="50"/>
      <c r="I15" s="40"/>
      <c r="J15" s="48" t="s">
        <v>41</v>
      </c>
      <c r="K15" s="49">
        <f>L9/12</f>
        <v>76.331666666666635</v>
      </c>
      <c r="L15" s="49">
        <f t="shared" si="1"/>
        <v>1646.9483333333335</v>
      </c>
      <c r="M15" s="50"/>
      <c r="N15" s="40"/>
      <c r="O15" s="48" t="s">
        <v>81</v>
      </c>
      <c r="P15" s="49">
        <f>Q9/12</f>
        <v>0</v>
      </c>
      <c r="Q15" s="49">
        <f t="shared" ref="Q14:Q23" si="2">P15+L15</f>
        <v>1646.9483333333335</v>
      </c>
      <c r="R15" s="50"/>
      <c r="S15" s="40"/>
      <c r="T15" s="48" t="s">
        <v>94</v>
      </c>
      <c r="U15" s="49">
        <f>V9/12</f>
        <v>0</v>
      </c>
      <c r="V15" s="49">
        <f t="shared" ref="V15:V23" si="3">U15+Q15</f>
        <v>1646.9483333333335</v>
      </c>
      <c r="W15" s="50"/>
      <c r="X15" s="40"/>
      <c r="Y15" s="48" t="s">
        <v>94</v>
      </c>
      <c r="Z15" s="49">
        <f>AA9/12</f>
        <v>114.04166666666667</v>
      </c>
      <c r="AA15" s="49">
        <f t="shared" ref="AA15:AA23" si="4">Z15+V15</f>
        <v>1760.9900000000002</v>
      </c>
      <c r="AB15" s="50"/>
      <c r="AC15" s="40"/>
      <c r="AD15" s="48" t="s">
        <v>108</v>
      </c>
      <c r="AE15" s="49">
        <f>AF9/12</f>
        <v>0</v>
      </c>
      <c r="AF15" s="49">
        <f t="shared" ref="AF15:AF23" si="5">AE15+AA15</f>
        <v>1760.9900000000002</v>
      </c>
      <c r="AG15" s="50"/>
      <c r="AH15" s="40"/>
      <c r="AI15" s="48" t="s">
        <v>108</v>
      </c>
      <c r="AJ15" s="49">
        <f>AK9/12</f>
        <v>120.10000000000007</v>
      </c>
      <c r="AK15" s="49">
        <f t="shared" ref="AK15:AK23" si="6">AJ15+AF15</f>
        <v>1881.0900000000004</v>
      </c>
      <c r="AL15" s="50"/>
      <c r="AM15" s="40"/>
    </row>
    <row r="16" spans="2:39" s="32" customFormat="1" x14ac:dyDescent="0.3">
      <c r="B16" s="46" t="s">
        <v>30</v>
      </c>
      <c r="C16" s="47">
        <f>D9/12</f>
        <v>1570.6166666666668</v>
      </c>
      <c r="D16" s="72"/>
      <c r="E16" s="48" t="s">
        <v>42</v>
      </c>
      <c r="F16" s="49"/>
      <c r="G16" s="49">
        <f t="shared" si="0"/>
        <v>1570.6166666666668</v>
      </c>
      <c r="H16" s="50"/>
      <c r="I16" s="40"/>
      <c r="J16" s="48" t="s">
        <v>42</v>
      </c>
      <c r="K16" s="49">
        <f>L9/12</f>
        <v>76.331666666666635</v>
      </c>
      <c r="L16" s="49">
        <f t="shared" si="1"/>
        <v>1646.9483333333335</v>
      </c>
      <c r="M16" s="50"/>
      <c r="N16" s="40"/>
      <c r="O16" s="48" t="s">
        <v>82</v>
      </c>
      <c r="P16" s="49">
        <f>Q9/12</f>
        <v>0</v>
      </c>
      <c r="Q16" s="49">
        <f t="shared" si="2"/>
        <v>1646.9483333333335</v>
      </c>
      <c r="R16" s="50"/>
      <c r="S16" s="40"/>
      <c r="T16" s="48" t="s">
        <v>95</v>
      </c>
      <c r="U16" s="49">
        <f>V9/12</f>
        <v>0</v>
      </c>
      <c r="V16" s="49">
        <f t="shared" si="3"/>
        <v>1646.9483333333335</v>
      </c>
      <c r="W16" s="50"/>
      <c r="X16" s="40"/>
      <c r="Y16" s="48" t="s">
        <v>95</v>
      </c>
      <c r="Z16" s="49">
        <f>AA9/12</f>
        <v>114.04166666666667</v>
      </c>
      <c r="AA16" s="49">
        <f t="shared" si="4"/>
        <v>1760.9900000000002</v>
      </c>
      <c r="AB16" s="50"/>
      <c r="AC16" s="40"/>
      <c r="AD16" s="48" t="s">
        <v>109</v>
      </c>
      <c r="AE16" s="49">
        <f>AF9/12</f>
        <v>0</v>
      </c>
      <c r="AF16" s="49">
        <f t="shared" si="5"/>
        <v>1760.9900000000002</v>
      </c>
      <c r="AG16" s="50"/>
      <c r="AH16" s="40"/>
      <c r="AI16" s="48" t="s">
        <v>109</v>
      </c>
      <c r="AJ16" s="49">
        <f>AK9/12</f>
        <v>120.10000000000007</v>
      </c>
      <c r="AK16" s="49">
        <f t="shared" si="6"/>
        <v>1881.0900000000004</v>
      </c>
      <c r="AL16" s="50"/>
      <c r="AM16" s="40"/>
    </row>
    <row r="17" spans="2:39" s="32" customFormat="1" x14ac:dyDescent="0.3">
      <c r="B17" s="46" t="s">
        <v>31</v>
      </c>
      <c r="C17" s="47">
        <f>D9/12</f>
        <v>1570.6166666666668</v>
      </c>
      <c r="D17" s="72"/>
      <c r="E17" s="48" t="s">
        <v>43</v>
      </c>
      <c r="F17" s="49"/>
      <c r="G17" s="49">
        <f t="shared" si="0"/>
        <v>1570.6166666666668</v>
      </c>
      <c r="H17" s="50"/>
      <c r="I17" s="40"/>
      <c r="J17" s="48" t="s">
        <v>43</v>
      </c>
      <c r="K17" s="49">
        <f>L9/12</f>
        <v>76.331666666666635</v>
      </c>
      <c r="L17" s="49">
        <f t="shared" si="1"/>
        <v>1646.9483333333335</v>
      </c>
      <c r="M17" s="50"/>
      <c r="N17" s="40"/>
      <c r="O17" s="48" t="s">
        <v>83</v>
      </c>
      <c r="P17" s="49">
        <f>Q9/12</f>
        <v>0</v>
      </c>
      <c r="Q17" s="49">
        <f t="shared" si="2"/>
        <v>1646.9483333333335</v>
      </c>
      <c r="R17" s="50"/>
      <c r="S17" s="40"/>
      <c r="T17" s="48" t="s">
        <v>96</v>
      </c>
      <c r="U17" s="49">
        <f>V9/12</f>
        <v>0</v>
      </c>
      <c r="V17" s="49">
        <f t="shared" si="3"/>
        <v>1646.9483333333335</v>
      </c>
      <c r="W17" s="50"/>
      <c r="X17" s="40"/>
      <c r="Y17" s="48" t="s">
        <v>96</v>
      </c>
      <c r="Z17" s="49">
        <f>AA9/12</f>
        <v>114.04166666666667</v>
      </c>
      <c r="AA17" s="49">
        <f t="shared" si="4"/>
        <v>1760.9900000000002</v>
      </c>
      <c r="AB17" s="50"/>
      <c r="AC17" s="40"/>
      <c r="AD17" s="48" t="s">
        <v>110</v>
      </c>
      <c r="AE17" s="49">
        <f>AF9/12</f>
        <v>0</v>
      </c>
      <c r="AF17" s="49">
        <f t="shared" si="5"/>
        <v>1760.9900000000002</v>
      </c>
      <c r="AG17" s="50"/>
      <c r="AH17" s="40"/>
      <c r="AI17" s="48" t="s">
        <v>110</v>
      </c>
      <c r="AJ17" s="49">
        <f>AK9/12</f>
        <v>120.10000000000007</v>
      </c>
      <c r="AK17" s="49">
        <f t="shared" si="6"/>
        <v>1881.0900000000004</v>
      </c>
      <c r="AL17" s="50"/>
      <c r="AM17" s="40"/>
    </row>
    <row r="18" spans="2:39" s="32" customFormat="1" x14ac:dyDescent="0.3">
      <c r="B18" s="46" t="s">
        <v>32</v>
      </c>
      <c r="C18" s="47">
        <f>D9/12</f>
        <v>1570.6166666666668</v>
      </c>
      <c r="D18" s="72"/>
      <c r="E18" s="48" t="s">
        <v>44</v>
      </c>
      <c r="F18" s="49"/>
      <c r="G18" s="49">
        <f t="shared" si="0"/>
        <v>1570.6166666666668</v>
      </c>
      <c r="H18" s="50"/>
      <c r="I18" s="40"/>
      <c r="J18" s="48" t="s">
        <v>44</v>
      </c>
      <c r="K18" s="49">
        <f>L9/12</f>
        <v>76.331666666666635</v>
      </c>
      <c r="L18" s="49">
        <f t="shared" si="1"/>
        <v>1646.9483333333335</v>
      </c>
      <c r="M18" s="50"/>
      <c r="N18" s="40"/>
      <c r="O18" s="48" t="s">
        <v>84</v>
      </c>
      <c r="P18" s="49">
        <f>Q9/12</f>
        <v>0</v>
      </c>
      <c r="Q18" s="49">
        <f t="shared" si="2"/>
        <v>1646.9483333333335</v>
      </c>
      <c r="R18" s="50"/>
      <c r="S18" s="40"/>
      <c r="T18" s="48" t="s">
        <v>97</v>
      </c>
      <c r="U18" s="49">
        <f>V9/12</f>
        <v>0</v>
      </c>
      <c r="V18" s="49">
        <f t="shared" si="3"/>
        <v>1646.9483333333335</v>
      </c>
      <c r="W18" s="50"/>
      <c r="X18" s="40"/>
      <c r="Y18" s="48" t="s">
        <v>97</v>
      </c>
      <c r="Z18" s="49">
        <f>AA9/12</f>
        <v>114.04166666666667</v>
      </c>
      <c r="AA18" s="49">
        <f t="shared" si="4"/>
        <v>1760.9900000000002</v>
      </c>
      <c r="AB18" s="50"/>
      <c r="AC18" s="40"/>
      <c r="AD18" s="48" t="s">
        <v>111</v>
      </c>
      <c r="AE18" s="49">
        <f>AF9/12</f>
        <v>0</v>
      </c>
      <c r="AF18" s="49">
        <f t="shared" si="5"/>
        <v>1760.9900000000002</v>
      </c>
      <c r="AG18" s="50"/>
      <c r="AH18" s="40"/>
      <c r="AI18" s="48" t="s">
        <v>111</v>
      </c>
      <c r="AJ18" s="49">
        <f>AK9/12</f>
        <v>120.10000000000007</v>
      </c>
      <c r="AK18" s="49">
        <f t="shared" si="6"/>
        <v>1881.0900000000004</v>
      </c>
      <c r="AL18" s="50"/>
      <c r="AM18" s="40"/>
    </row>
    <row r="19" spans="2:39" s="32" customFormat="1" x14ac:dyDescent="0.3">
      <c r="B19" s="46" t="s">
        <v>33</v>
      </c>
      <c r="C19" s="47">
        <f>D9/12</f>
        <v>1570.6166666666668</v>
      </c>
      <c r="D19" s="72"/>
      <c r="E19" s="48" t="s">
        <v>45</v>
      </c>
      <c r="F19" s="49"/>
      <c r="G19" s="49">
        <f t="shared" si="0"/>
        <v>1570.6166666666668</v>
      </c>
      <c r="H19" s="50"/>
      <c r="I19" s="40"/>
      <c r="J19" s="48" t="s">
        <v>45</v>
      </c>
      <c r="K19" s="49">
        <f>L9/12</f>
        <v>76.331666666666635</v>
      </c>
      <c r="L19" s="49">
        <f t="shared" si="1"/>
        <v>1646.9483333333335</v>
      </c>
      <c r="M19" s="50"/>
      <c r="N19" s="40"/>
      <c r="O19" s="48" t="s">
        <v>85</v>
      </c>
      <c r="P19" s="49">
        <f>Q9/12</f>
        <v>0</v>
      </c>
      <c r="Q19" s="49">
        <f t="shared" si="2"/>
        <v>1646.9483333333335</v>
      </c>
      <c r="R19" s="50"/>
      <c r="S19" s="40"/>
      <c r="T19" s="48" t="s">
        <v>98</v>
      </c>
      <c r="U19" s="49">
        <f>V9/12</f>
        <v>0</v>
      </c>
      <c r="V19" s="49">
        <f t="shared" si="3"/>
        <v>1646.9483333333335</v>
      </c>
      <c r="W19" s="50"/>
      <c r="X19" s="40"/>
      <c r="Y19" s="48" t="s">
        <v>98</v>
      </c>
      <c r="Z19" s="49">
        <f>AA9/12</f>
        <v>114.04166666666667</v>
      </c>
      <c r="AA19" s="49">
        <f t="shared" si="4"/>
        <v>1760.9900000000002</v>
      </c>
      <c r="AB19" s="50"/>
      <c r="AC19" s="40"/>
      <c r="AD19" s="48" t="s">
        <v>112</v>
      </c>
      <c r="AE19" s="49">
        <f>AF9/12</f>
        <v>0</v>
      </c>
      <c r="AF19" s="49">
        <f t="shared" si="5"/>
        <v>1760.9900000000002</v>
      </c>
      <c r="AG19" s="50"/>
      <c r="AH19" s="40"/>
      <c r="AI19" s="48" t="s">
        <v>112</v>
      </c>
      <c r="AJ19" s="49">
        <f>AK9/12</f>
        <v>120.10000000000007</v>
      </c>
      <c r="AK19" s="49">
        <f t="shared" si="6"/>
        <v>1881.0900000000004</v>
      </c>
      <c r="AL19" s="50"/>
      <c r="AM19" s="40"/>
    </row>
    <row r="20" spans="2:39" s="32" customFormat="1" x14ac:dyDescent="0.3">
      <c r="B20" s="46" t="s">
        <v>34</v>
      </c>
      <c r="C20" s="47">
        <f>D9/12</f>
        <v>1570.6166666666668</v>
      </c>
      <c r="D20" s="72"/>
      <c r="E20" s="48" t="s">
        <v>46</v>
      </c>
      <c r="F20" s="49"/>
      <c r="G20" s="49">
        <f t="shared" si="0"/>
        <v>1570.6166666666668</v>
      </c>
      <c r="H20" s="50"/>
      <c r="I20" s="40"/>
      <c r="J20" s="48" t="s">
        <v>46</v>
      </c>
      <c r="K20" s="49">
        <f>L9/12</f>
        <v>76.331666666666635</v>
      </c>
      <c r="L20" s="49">
        <f t="shared" si="1"/>
        <v>1646.9483333333335</v>
      </c>
      <c r="M20" s="50"/>
      <c r="N20" s="40"/>
      <c r="O20" s="48" t="s">
        <v>86</v>
      </c>
      <c r="P20" s="49">
        <f>Q9/12</f>
        <v>0</v>
      </c>
      <c r="Q20" s="49">
        <f t="shared" si="2"/>
        <v>1646.9483333333335</v>
      </c>
      <c r="R20" s="50"/>
      <c r="S20" s="40"/>
      <c r="T20" s="48" t="s">
        <v>99</v>
      </c>
      <c r="U20" s="49">
        <f>V9/12</f>
        <v>0</v>
      </c>
      <c r="V20" s="49">
        <f t="shared" si="3"/>
        <v>1646.9483333333335</v>
      </c>
      <c r="W20" s="50"/>
      <c r="X20" s="40"/>
      <c r="Y20" s="48" t="s">
        <v>99</v>
      </c>
      <c r="Z20" s="49">
        <f>AA9/12</f>
        <v>114.04166666666667</v>
      </c>
      <c r="AA20" s="49">
        <f t="shared" si="4"/>
        <v>1760.9900000000002</v>
      </c>
      <c r="AB20" s="50"/>
      <c r="AC20" s="40"/>
      <c r="AD20" s="48" t="s">
        <v>113</v>
      </c>
      <c r="AE20" s="49">
        <f>AF9/12</f>
        <v>0</v>
      </c>
      <c r="AF20" s="49">
        <f t="shared" si="5"/>
        <v>1760.9900000000002</v>
      </c>
      <c r="AG20" s="50"/>
      <c r="AH20" s="40"/>
      <c r="AI20" s="48" t="s">
        <v>113</v>
      </c>
      <c r="AJ20" s="49">
        <f>AK9/12</f>
        <v>120.10000000000007</v>
      </c>
      <c r="AK20" s="49">
        <f t="shared" si="6"/>
        <v>1881.0900000000004</v>
      </c>
      <c r="AL20" s="50"/>
      <c r="AM20" s="40"/>
    </row>
    <row r="21" spans="2:39" s="32" customFormat="1" x14ac:dyDescent="0.3">
      <c r="B21" s="46" t="s">
        <v>35</v>
      </c>
      <c r="C21" s="47">
        <f>D9/12</f>
        <v>1570.6166666666668</v>
      </c>
      <c r="D21" s="72"/>
      <c r="E21" s="48" t="s">
        <v>47</v>
      </c>
      <c r="F21" s="49"/>
      <c r="G21" s="49">
        <f t="shared" si="0"/>
        <v>1570.6166666666668</v>
      </c>
      <c r="H21" s="50"/>
      <c r="I21" s="40"/>
      <c r="J21" s="48" t="s">
        <v>47</v>
      </c>
      <c r="K21" s="49">
        <f>L9/12</f>
        <v>76.331666666666635</v>
      </c>
      <c r="L21" s="49">
        <f t="shared" si="1"/>
        <v>1646.9483333333335</v>
      </c>
      <c r="M21" s="50"/>
      <c r="N21" s="40"/>
      <c r="O21" s="48" t="s">
        <v>87</v>
      </c>
      <c r="P21" s="49">
        <f>Q9/12</f>
        <v>0</v>
      </c>
      <c r="Q21" s="49">
        <f t="shared" si="2"/>
        <v>1646.9483333333335</v>
      </c>
      <c r="R21" s="50"/>
      <c r="S21" s="40"/>
      <c r="T21" s="48" t="s">
        <v>100</v>
      </c>
      <c r="U21" s="49">
        <f>V9/12</f>
        <v>0</v>
      </c>
      <c r="V21" s="49">
        <f t="shared" si="3"/>
        <v>1646.9483333333335</v>
      </c>
      <c r="W21" s="50"/>
      <c r="X21" s="40"/>
      <c r="Y21" s="48" t="s">
        <v>100</v>
      </c>
      <c r="Z21" s="49">
        <f>AA9/12</f>
        <v>114.04166666666667</v>
      </c>
      <c r="AA21" s="49">
        <f t="shared" si="4"/>
        <v>1760.9900000000002</v>
      </c>
      <c r="AB21" s="50"/>
      <c r="AC21" s="40"/>
      <c r="AD21" s="48" t="s">
        <v>114</v>
      </c>
      <c r="AE21" s="49">
        <f>AF9/12</f>
        <v>0</v>
      </c>
      <c r="AF21" s="49">
        <f t="shared" si="5"/>
        <v>1760.9900000000002</v>
      </c>
      <c r="AG21" s="50"/>
      <c r="AH21" s="40"/>
      <c r="AI21" s="48" t="s">
        <v>114</v>
      </c>
      <c r="AJ21" s="49">
        <f>AK9/12</f>
        <v>120.10000000000007</v>
      </c>
      <c r="AK21" s="49">
        <f t="shared" si="6"/>
        <v>1881.0900000000004</v>
      </c>
      <c r="AL21" s="50"/>
      <c r="AM21" s="40"/>
    </row>
    <row r="22" spans="2:39" s="32" customFormat="1" x14ac:dyDescent="0.3">
      <c r="B22" s="46" t="s">
        <v>36</v>
      </c>
      <c r="C22" s="47">
        <f>D9/12</f>
        <v>1570.6166666666668</v>
      </c>
      <c r="D22" s="72"/>
      <c r="E22" s="48" t="s">
        <v>48</v>
      </c>
      <c r="F22" s="49"/>
      <c r="G22" s="49">
        <f t="shared" si="0"/>
        <v>1570.6166666666668</v>
      </c>
      <c r="H22" s="50"/>
      <c r="I22" s="40"/>
      <c r="J22" s="48" t="s">
        <v>48</v>
      </c>
      <c r="K22" s="49">
        <f>L9/12</f>
        <v>76.331666666666635</v>
      </c>
      <c r="L22" s="49">
        <f t="shared" si="1"/>
        <v>1646.9483333333335</v>
      </c>
      <c r="M22" s="50"/>
      <c r="N22" s="40"/>
      <c r="O22" s="48" t="s">
        <v>88</v>
      </c>
      <c r="P22" s="49">
        <f>Q9/12</f>
        <v>0</v>
      </c>
      <c r="Q22" s="49">
        <f t="shared" si="2"/>
        <v>1646.9483333333335</v>
      </c>
      <c r="R22" s="50"/>
      <c r="S22" s="40"/>
      <c r="T22" s="48" t="s">
        <v>101</v>
      </c>
      <c r="U22" s="49">
        <f>V9/12</f>
        <v>0</v>
      </c>
      <c r="V22" s="49">
        <f t="shared" si="3"/>
        <v>1646.9483333333335</v>
      </c>
      <c r="W22" s="50"/>
      <c r="X22" s="40"/>
      <c r="Y22" s="48" t="s">
        <v>101</v>
      </c>
      <c r="Z22" s="49">
        <f>AA9/12</f>
        <v>114.04166666666667</v>
      </c>
      <c r="AA22" s="49">
        <f t="shared" si="4"/>
        <v>1760.9900000000002</v>
      </c>
      <c r="AB22" s="50"/>
      <c r="AC22" s="40"/>
      <c r="AD22" s="48" t="s">
        <v>115</v>
      </c>
      <c r="AE22" s="49">
        <f>AF9/12</f>
        <v>0</v>
      </c>
      <c r="AF22" s="49">
        <f t="shared" si="5"/>
        <v>1760.9900000000002</v>
      </c>
      <c r="AG22" s="50"/>
      <c r="AH22" s="40"/>
      <c r="AI22" s="48" t="s">
        <v>115</v>
      </c>
      <c r="AJ22" s="49">
        <f>AK9/12</f>
        <v>120.10000000000007</v>
      </c>
      <c r="AK22" s="49">
        <f t="shared" si="6"/>
        <v>1881.0900000000004</v>
      </c>
      <c r="AL22" s="50"/>
      <c r="AM22" s="40"/>
    </row>
    <row r="23" spans="2:39" s="32" customFormat="1" x14ac:dyDescent="0.3">
      <c r="B23" s="46" t="s">
        <v>37</v>
      </c>
      <c r="C23" s="47">
        <f>D9/12</f>
        <v>1570.6166666666668</v>
      </c>
      <c r="D23" s="73"/>
      <c r="E23" s="48" t="s">
        <v>49</v>
      </c>
      <c r="F23" s="49"/>
      <c r="G23" s="49">
        <f t="shared" si="0"/>
        <v>1570.6166666666668</v>
      </c>
      <c r="H23" s="50"/>
      <c r="I23" s="40"/>
      <c r="J23" s="48" t="s">
        <v>49</v>
      </c>
      <c r="K23" s="49">
        <f>L9/12</f>
        <v>76.331666666666635</v>
      </c>
      <c r="L23" s="49">
        <f t="shared" si="1"/>
        <v>1646.9483333333335</v>
      </c>
      <c r="M23" s="50"/>
      <c r="N23" s="40"/>
      <c r="O23" s="48" t="s">
        <v>89</v>
      </c>
      <c r="P23" s="49">
        <f>Q9/12</f>
        <v>0</v>
      </c>
      <c r="Q23" s="49">
        <f t="shared" si="2"/>
        <v>1646.9483333333335</v>
      </c>
      <c r="R23" s="50"/>
      <c r="S23" s="40"/>
      <c r="T23" s="48" t="s">
        <v>102</v>
      </c>
      <c r="U23" s="49">
        <f>V9/12</f>
        <v>0</v>
      </c>
      <c r="V23" s="49">
        <f t="shared" si="3"/>
        <v>1646.9483333333335</v>
      </c>
      <c r="W23" s="50"/>
      <c r="X23" s="40"/>
      <c r="Y23" s="48" t="s">
        <v>102</v>
      </c>
      <c r="Z23" s="49">
        <f>AA9/12</f>
        <v>114.04166666666667</v>
      </c>
      <c r="AA23" s="49">
        <f t="shared" si="4"/>
        <v>1760.9900000000002</v>
      </c>
      <c r="AB23" s="50"/>
      <c r="AC23" s="40"/>
      <c r="AD23" s="48" t="s">
        <v>116</v>
      </c>
      <c r="AE23" s="49">
        <f>AF9/12</f>
        <v>0</v>
      </c>
      <c r="AF23" s="49">
        <f t="shared" si="5"/>
        <v>1760.9900000000002</v>
      </c>
      <c r="AG23" s="50"/>
      <c r="AH23" s="40"/>
      <c r="AI23" s="48" t="s">
        <v>116</v>
      </c>
      <c r="AJ23" s="49">
        <f>AK9/12</f>
        <v>120.10000000000007</v>
      </c>
      <c r="AK23" s="49">
        <f t="shared" si="6"/>
        <v>1881.0900000000004</v>
      </c>
      <c r="AL23" s="50"/>
      <c r="AM23" s="40"/>
    </row>
    <row r="24" spans="2:39" s="32" customFormat="1" x14ac:dyDescent="0.3">
      <c r="I24" s="40"/>
    </row>
    <row r="25" spans="2:39" x14ac:dyDescent="0.3">
      <c r="I25" s="40"/>
    </row>
    <row r="26" spans="2:39" x14ac:dyDescent="0.3">
      <c r="I26" s="40"/>
    </row>
  </sheetData>
  <mergeCells count="42">
    <mergeCell ref="AI5:AL5"/>
    <mergeCell ref="AM5:AM8"/>
    <mergeCell ref="AI6:AL6"/>
    <mergeCell ref="AI7:AL7"/>
    <mergeCell ref="AI10:AJ10"/>
    <mergeCell ref="AD5:AG5"/>
    <mergeCell ref="AH5:AH8"/>
    <mergeCell ref="AD6:AG6"/>
    <mergeCell ref="AD7:AG7"/>
    <mergeCell ref="AD10:AE10"/>
    <mergeCell ref="Y5:AB5"/>
    <mergeCell ref="AC5:AC8"/>
    <mergeCell ref="Y6:AB6"/>
    <mergeCell ref="Y7:AB7"/>
    <mergeCell ref="Y10:Z10"/>
    <mergeCell ref="T5:W5"/>
    <mergeCell ref="X5:X8"/>
    <mergeCell ref="T6:W6"/>
    <mergeCell ref="T7:W7"/>
    <mergeCell ref="T10:U10"/>
    <mergeCell ref="O5:R5"/>
    <mergeCell ref="S5:S8"/>
    <mergeCell ref="O6:R6"/>
    <mergeCell ref="O7:R7"/>
    <mergeCell ref="O10:P10"/>
    <mergeCell ref="J5:M5"/>
    <mergeCell ref="N5:N8"/>
    <mergeCell ref="J6:M6"/>
    <mergeCell ref="J7:M7"/>
    <mergeCell ref="J10:K10"/>
    <mergeCell ref="E10:F10"/>
    <mergeCell ref="I5:I8"/>
    <mergeCell ref="E5:H5"/>
    <mergeCell ref="E7:H7"/>
    <mergeCell ref="E6:H6"/>
    <mergeCell ref="B10:C10"/>
    <mergeCell ref="B6:D6"/>
    <mergeCell ref="B7:D7"/>
    <mergeCell ref="B5:D5"/>
    <mergeCell ref="D10:D23"/>
    <mergeCell ref="B8:C8"/>
    <mergeCell ref="B9:C9"/>
  </mergeCells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Kevin Carvalho</cp:lastModifiedBy>
  <dcterms:created xsi:type="dcterms:W3CDTF">2018-03-05T11:36:05Z</dcterms:created>
  <dcterms:modified xsi:type="dcterms:W3CDTF">2021-01-03T22:47:12Z</dcterms:modified>
</cp:coreProperties>
</file>