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Conselheiro Lafaiete\"/>
    </mc:Choice>
  </mc:AlternateContent>
  <xr:revisionPtr revIDLastSave="0" documentId="13_ncr:1_{B73755AE-4323-4091-90C7-6D0C70AA1310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Resumo do Contrato" sheetId="2" r:id="rId1"/>
    <sheet name="Resumo por item" sheetId="1" r:id="rId2"/>
    <sheet name="Cronograma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Y15" i="4" l="1"/>
  <c r="BW26" i="4"/>
  <c r="BW7" i="4"/>
  <c r="BY7" i="4" s="1"/>
  <c r="BT11" i="4"/>
  <c r="BT12" i="4"/>
  <c r="BT13" i="4"/>
  <c r="BT14" i="4"/>
  <c r="BT15" i="4"/>
  <c r="BT16" i="4"/>
  <c r="BT17" i="4"/>
  <c r="BT18" i="4"/>
  <c r="BT19" i="4"/>
  <c r="BT20" i="4"/>
  <c r="BT21" i="4"/>
  <c r="BT10" i="4"/>
  <c r="BR26" i="4"/>
  <c r="BR7" i="4"/>
  <c r="BT7" i="4" s="1"/>
  <c r="BS14" i="4" s="1"/>
  <c r="BO11" i="4"/>
  <c r="BO12" i="4"/>
  <c r="BO13" i="4"/>
  <c r="BO14" i="4"/>
  <c r="BO15" i="4"/>
  <c r="BO16" i="4"/>
  <c r="BO17" i="4"/>
  <c r="BO18" i="4"/>
  <c r="BO19" i="4"/>
  <c r="BO20" i="4"/>
  <c r="BO21" i="4"/>
  <c r="BO10" i="4"/>
  <c r="BP7" i="4"/>
  <c r="BN14" i="4"/>
  <c r="BN22" i="4" s="1"/>
  <c r="BM26" i="4"/>
  <c r="BO22" i="4"/>
  <c r="BM7" i="4"/>
  <c r="BO7" i="4" s="1"/>
  <c r="BI34" i="4"/>
  <c r="BJ11" i="4"/>
  <c r="BJ12" i="4"/>
  <c r="BJ13" i="4"/>
  <c r="BJ14" i="4"/>
  <c r="BJ15" i="4"/>
  <c r="BJ16" i="4"/>
  <c r="BJ17" i="4"/>
  <c r="BJ18" i="4"/>
  <c r="BJ19" i="4"/>
  <c r="BJ20" i="4"/>
  <c r="BJ21" i="4"/>
  <c r="BJ10" i="4"/>
  <c r="BI15" i="4"/>
  <c r="BJ23" i="4"/>
  <c r="BJ24" i="4"/>
  <c r="BJ25" i="4"/>
  <c r="BJ26" i="4"/>
  <c r="BJ27" i="4"/>
  <c r="BJ28" i="4"/>
  <c r="BJ29" i="4"/>
  <c r="BJ30" i="4"/>
  <c r="BJ31" i="4"/>
  <c r="BJ32" i="4"/>
  <c r="BJ33" i="4"/>
  <c r="BJ22" i="4"/>
  <c r="BH7" i="4"/>
  <c r="BH38" i="4"/>
  <c r="BK7" i="4"/>
  <c r="BC26" i="4"/>
  <c r="BE22" i="4"/>
  <c r="BF7" i="4" s="1"/>
  <c r="BD22" i="4"/>
  <c r="BC7" i="4"/>
  <c r="AZ11" i="4"/>
  <c r="AZ12" i="4"/>
  <c r="AZ13" i="4"/>
  <c r="AZ14" i="4"/>
  <c r="AZ15" i="4"/>
  <c r="AZ10" i="4"/>
  <c r="AU18" i="4"/>
  <c r="AZ18" i="4" s="1"/>
  <c r="AU19" i="4"/>
  <c r="AZ19" i="4" s="1"/>
  <c r="AU20" i="4"/>
  <c r="AZ20" i="4" s="1"/>
  <c r="AU21" i="4"/>
  <c r="AZ21" i="4" s="1"/>
  <c r="AJ23" i="4"/>
  <c r="AJ24" i="4"/>
  <c r="AJ25" i="4"/>
  <c r="AJ26" i="4"/>
  <c r="AJ27" i="4"/>
  <c r="AJ28" i="4"/>
  <c r="AJ29" i="4"/>
  <c r="AJ30" i="4"/>
  <c r="AJ31" i="4"/>
  <c r="AJ32" i="4"/>
  <c r="AJ33" i="4"/>
  <c r="AJ22" i="4"/>
  <c r="Q13" i="4"/>
  <c r="Q11" i="4"/>
  <c r="V11" i="4" s="1"/>
  <c r="Q14" i="4"/>
  <c r="Q15" i="4"/>
  <c r="V15" i="4" s="1"/>
  <c r="Q16" i="4"/>
  <c r="V16" i="4" s="1"/>
  <c r="Q17" i="4"/>
  <c r="V17" i="4" s="1"/>
  <c r="Q18" i="4"/>
  <c r="V18" i="4" s="1"/>
  <c r="Q19" i="4"/>
  <c r="V19" i="4" s="1"/>
  <c r="Q20" i="4"/>
  <c r="V20" i="4" s="1"/>
  <c r="Q21" i="4"/>
  <c r="V21" i="4" s="1"/>
  <c r="Q10" i="4"/>
  <c r="V10" i="4" s="1"/>
  <c r="O26" i="4"/>
  <c r="L22" i="4"/>
  <c r="M7" i="4" s="1"/>
  <c r="D192" i="1"/>
  <c r="H191" i="1"/>
  <c r="G191" i="1"/>
  <c r="I191" i="1" s="1"/>
  <c r="F191" i="1"/>
  <c r="H190" i="1"/>
  <c r="G190" i="1"/>
  <c r="I190" i="1" s="1"/>
  <c r="F190" i="1"/>
  <c r="H189" i="1"/>
  <c r="G189" i="1"/>
  <c r="I189" i="1" s="1"/>
  <c r="F189" i="1"/>
  <c r="H188" i="1"/>
  <c r="G188" i="1"/>
  <c r="I188" i="1" s="1"/>
  <c r="F188" i="1"/>
  <c r="F187" i="1"/>
  <c r="G187" i="1" s="1"/>
  <c r="G186" i="1"/>
  <c r="F186" i="1"/>
  <c r="F185" i="1"/>
  <c r="H185" i="1" s="1"/>
  <c r="F184" i="1"/>
  <c r="D180" i="1"/>
  <c r="G179" i="1"/>
  <c r="I179" i="1" s="1"/>
  <c r="F179" i="1"/>
  <c r="H179" i="1" s="1"/>
  <c r="G178" i="1"/>
  <c r="I178" i="1" s="1"/>
  <c r="F178" i="1"/>
  <c r="H178" i="1" s="1"/>
  <c r="G177" i="1"/>
  <c r="I177" i="1" s="1"/>
  <c r="F177" i="1"/>
  <c r="H177" i="1" s="1"/>
  <c r="G176" i="1"/>
  <c r="I176" i="1" s="1"/>
  <c r="F176" i="1"/>
  <c r="H176" i="1" s="1"/>
  <c r="F175" i="1"/>
  <c r="H175" i="1" s="1"/>
  <c r="F174" i="1"/>
  <c r="H174" i="1" s="1"/>
  <c r="F173" i="1"/>
  <c r="H173" i="1" s="1"/>
  <c r="G172" i="1"/>
  <c r="I172" i="1" s="1"/>
  <c r="F172" i="1"/>
  <c r="H172" i="1" s="1"/>
  <c r="G153" i="1"/>
  <c r="G165" i="1"/>
  <c r="D168" i="1"/>
  <c r="I167" i="1"/>
  <c r="G167" i="1"/>
  <c r="F167" i="1"/>
  <c r="H167" i="1" s="1"/>
  <c r="I166" i="1"/>
  <c r="G166" i="1"/>
  <c r="F166" i="1"/>
  <c r="H166" i="1" s="1"/>
  <c r="F165" i="1"/>
  <c r="H165" i="1" s="1"/>
  <c r="I164" i="1"/>
  <c r="G164" i="1"/>
  <c r="F164" i="1"/>
  <c r="H164" i="1" s="1"/>
  <c r="I163" i="1"/>
  <c r="G163" i="1"/>
  <c r="F163" i="1"/>
  <c r="H163" i="1" s="1"/>
  <c r="F162" i="1"/>
  <c r="H162" i="1" s="1"/>
  <c r="F161" i="1"/>
  <c r="H161" i="1" s="1"/>
  <c r="F160" i="1"/>
  <c r="H160" i="1" s="1"/>
  <c r="F155" i="1"/>
  <c r="H155" i="1" s="1"/>
  <c r="F154" i="1"/>
  <c r="F143" i="1"/>
  <c r="F142" i="1"/>
  <c r="G141" i="1"/>
  <c r="G117" i="1"/>
  <c r="G129" i="1"/>
  <c r="F131" i="1"/>
  <c r="H131" i="1" s="1"/>
  <c r="F130" i="1"/>
  <c r="D156" i="1"/>
  <c r="G154" i="1"/>
  <c r="F153" i="1"/>
  <c r="H153" i="1" s="1"/>
  <c r="F152" i="1"/>
  <c r="H152" i="1" s="1"/>
  <c r="F151" i="1"/>
  <c r="H151" i="1" s="1"/>
  <c r="F150" i="1"/>
  <c r="H150" i="1" s="1"/>
  <c r="F149" i="1"/>
  <c r="F148" i="1"/>
  <c r="D144" i="1"/>
  <c r="H143" i="1"/>
  <c r="G143" i="1"/>
  <c r="I143" i="1" s="1"/>
  <c r="H142" i="1"/>
  <c r="F141" i="1"/>
  <c r="F140" i="1"/>
  <c r="H140" i="1" s="1"/>
  <c r="F139" i="1"/>
  <c r="H139" i="1" s="1"/>
  <c r="F138" i="1"/>
  <c r="F137" i="1"/>
  <c r="F136" i="1"/>
  <c r="D132" i="1"/>
  <c r="G131" i="1"/>
  <c r="I131" i="1" s="1"/>
  <c r="H130" i="1"/>
  <c r="G130" i="1"/>
  <c r="I130" i="1" s="1"/>
  <c r="F129" i="1"/>
  <c r="H129" i="1" s="1"/>
  <c r="H128" i="1"/>
  <c r="G128" i="1"/>
  <c r="I128" i="1" s="1"/>
  <c r="F128" i="1"/>
  <c r="H127" i="1"/>
  <c r="G127" i="1"/>
  <c r="I127" i="1" s="1"/>
  <c r="F127" i="1"/>
  <c r="H126" i="1"/>
  <c r="G126" i="1"/>
  <c r="I126" i="1" s="1"/>
  <c r="F126" i="1"/>
  <c r="F125" i="1"/>
  <c r="H125" i="1" s="1"/>
  <c r="H124" i="1"/>
  <c r="F124" i="1"/>
  <c r="G124" i="1" s="1"/>
  <c r="D120" i="1"/>
  <c r="I119" i="1"/>
  <c r="H119" i="1"/>
  <c r="G119" i="1"/>
  <c r="H118" i="1"/>
  <c r="G118" i="1"/>
  <c r="I118" i="1" s="1"/>
  <c r="F117" i="1"/>
  <c r="H117" i="1" s="1"/>
  <c r="H116" i="1"/>
  <c r="G116" i="1"/>
  <c r="I116" i="1" s="1"/>
  <c r="F116" i="1"/>
  <c r="H115" i="1"/>
  <c r="G115" i="1"/>
  <c r="I115" i="1" s="1"/>
  <c r="F115" i="1"/>
  <c r="H114" i="1"/>
  <c r="G114" i="1"/>
  <c r="I114" i="1" s="1"/>
  <c r="F114" i="1"/>
  <c r="H113" i="1"/>
  <c r="G113" i="1"/>
  <c r="I113" i="1" s="1"/>
  <c r="F113" i="1"/>
  <c r="H112" i="1"/>
  <c r="G112" i="1"/>
  <c r="F112" i="1"/>
  <c r="I101" i="1"/>
  <c r="I102" i="1"/>
  <c r="I103" i="1"/>
  <c r="I104" i="1"/>
  <c r="I105" i="1"/>
  <c r="I106" i="1"/>
  <c r="I107" i="1"/>
  <c r="I100" i="1"/>
  <c r="H101" i="1"/>
  <c r="H102" i="1"/>
  <c r="H103" i="1"/>
  <c r="H104" i="1"/>
  <c r="H105" i="1"/>
  <c r="H106" i="1"/>
  <c r="H107" i="1"/>
  <c r="H100" i="1"/>
  <c r="I96" i="1"/>
  <c r="I89" i="1"/>
  <c r="I90" i="1"/>
  <c r="I91" i="1"/>
  <c r="I92" i="1"/>
  <c r="I93" i="1"/>
  <c r="I94" i="1"/>
  <c r="I95" i="1"/>
  <c r="I88" i="1"/>
  <c r="H89" i="1"/>
  <c r="H90" i="1"/>
  <c r="H91" i="1"/>
  <c r="H92" i="1"/>
  <c r="H93" i="1"/>
  <c r="H94" i="1"/>
  <c r="H95" i="1"/>
  <c r="H88" i="1"/>
  <c r="I77" i="1"/>
  <c r="I78" i="1"/>
  <c r="I79" i="1"/>
  <c r="I80" i="1"/>
  <c r="I81" i="1"/>
  <c r="I82" i="1"/>
  <c r="I83" i="1"/>
  <c r="I76" i="1"/>
  <c r="H79" i="1"/>
  <c r="H78" i="1"/>
  <c r="H77" i="1"/>
  <c r="H80" i="1"/>
  <c r="H81" i="1"/>
  <c r="H82" i="1"/>
  <c r="H83" i="1"/>
  <c r="H76" i="1"/>
  <c r="G93" i="1"/>
  <c r="D108" i="1"/>
  <c r="G107" i="1"/>
  <c r="G106" i="1"/>
  <c r="F105" i="1"/>
  <c r="G105" i="1" s="1"/>
  <c r="F104" i="1"/>
  <c r="G104" i="1" s="1"/>
  <c r="F103" i="1"/>
  <c r="G103" i="1" s="1"/>
  <c r="F102" i="1"/>
  <c r="F101" i="1"/>
  <c r="G101" i="1" s="1"/>
  <c r="G100" i="1"/>
  <c r="F100" i="1"/>
  <c r="D96" i="1"/>
  <c r="G95" i="1"/>
  <c r="G94" i="1"/>
  <c r="F93" i="1"/>
  <c r="G92" i="1"/>
  <c r="F92" i="1"/>
  <c r="G91" i="1"/>
  <c r="F91" i="1"/>
  <c r="G90" i="1"/>
  <c r="F90" i="1"/>
  <c r="F89" i="1"/>
  <c r="F88" i="1"/>
  <c r="D84" i="1"/>
  <c r="G83" i="1"/>
  <c r="G82" i="1"/>
  <c r="F81" i="1"/>
  <c r="G81" i="1" s="1"/>
  <c r="F80" i="1"/>
  <c r="F79" i="1"/>
  <c r="F78" i="1"/>
  <c r="F77" i="1"/>
  <c r="F76" i="1"/>
  <c r="F69" i="1"/>
  <c r="G69" i="1" s="1"/>
  <c r="G70" i="1"/>
  <c r="D72" i="1"/>
  <c r="F68" i="1"/>
  <c r="H68" i="1" s="1"/>
  <c r="F67" i="1"/>
  <c r="F66" i="1"/>
  <c r="H66" i="1" s="1"/>
  <c r="F65" i="1"/>
  <c r="H65" i="1" s="1"/>
  <c r="F64" i="1"/>
  <c r="H64" i="1" s="1"/>
  <c r="D60" i="1"/>
  <c r="F59" i="1"/>
  <c r="H59" i="1" s="1"/>
  <c r="F58" i="1"/>
  <c r="H58" i="1" s="1"/>
  <c r="F57" i="1"/>
  <c r="F56" i="1"/>
  <c r="F55" i="1"/>
  <c r="H55" i="1" s="1"/>
  <c r="F54" i="1"/>
  <c r="H54" i="1" s="1"/>
  <c r="D50" i="1"/>
  <c r="F49" i="1"/>
  <c r="F48" i="1"/>
  <c r="H48" i="1" s="1"/>
  <c r="F47" i="1"/>
  <c r="H47" i="1" s="1"/>
  <c r="F46" i="1"/>
  <c r="H46" i="1" s="1"/>
  <c r="F45" i="1"/>
  <c r="F44" i="1"/>
  <c r="H44" i="1" s="1"/>
  <c r="D40" i="1"/>
  <c r="F39" i="1"/>
  <c r="H39" i="1" s="1"/>
  <c r="F38" i="1"/>
  <c r="F37" i="1"/>
  <c r="F36" i="1"/>
  <c r="F35" i="1"/>
  <c r="H35" i="1" s="1"/>
  <c r="F34" i="1"/>
  <c r="F25" i="1"/>
  <c r="F26" i="1"/>
  <c r="F27" i="1"/>
  <c r="F28" i="1"/>
  <c r="F29" i="1"/>
  <c r="F24" i="1"/>
  <c r="F19" i="2"/>
  <c r="F17" i="2"/>
  <c r="E17" i="2"/>
  <c r="E5" i="2"/>
  <c r="E6" i="2"/>
  <c r="BX22" i="4" l="1"/>
  <c r="BY22" i="4"/>
  <c r="BZ7" i="4" s="1"/>
  <c r="BS22" i="4"/>
  <c r="BU7" i="4" s="1"/>
  <c r="BV7" i="4" s="1"/>
  <c r="BT22" i="4"/>
  <c r="BQ7" i="4"/>
  <c r="BJ7" i="4"/>
  <c r="BJ34" i="4"/>
  <c r="G185" i="1"/>
  <c r="F192" i="1"/>
  <c r="G184" i="1"/>
  <c r="H187" i="1"/>
  <c r="G175" i="1"/>
  <c r="I175" i="1" s="1"/>
  <c r="I187" i="1"/>
  <c r="G174" i="1"/>
  <c r="I174" i="1" s="1"/>
  <c r="F180" i="1"/>
  <c r="H180" i="1" s="1"/>
  <c r="H186" i="1"/>
  <c r="I185" i="1"/>
  <c r="G173" i="1"/>
  <c r="I173" i="1" s="1"/>
  <c r="I184" i="1"/>
  <c r="H184" i="1"/>
  <c r="G192" i="1"/>
  <c r="I165" i="1"/>
  <c r="G162" i="1"/>
  <c r="I162" i="1" s="1"/>
  <c r="G161" i="1"/>
  <c r="I161" i="1" s="1"/>
  <c r="G160" i="1"/>
  <c r="F168" i="1"/>
  <c r="H168" i="1" s="1"/>
  <c r="G155" i="1"/>
  <c r="I155" i="1" s="1"/>
  <c r="H154" i="1"/>
  <c r="F156" i="1"/>
  <c r="H156" i="1" s="1"/>
  <c r="F144" i="1"/>
  <c r="I154" i="1"/>
  <c r="G142" i="1"/>
  <c r="H149" i="1"/>
  <c r="H148" i="1"/>
  <c r="I142" i="1"/>
  <c r="I129" i="1"/>
  <c r="H141" i="1"/>
  <c r="H138" i="1"/>
  <c r="G125" i="1"/>
  <c r="I125" i="1" s="1"/>
  <c r="G132" i="1"/>
  <c r="H137" i="1"/>
  <c r="F132" i="1"/>
  <c r="H132" i="1" s="1"/>
  <c r="H136" i="1"/>
  <c r="G148" i="1"/>
  <c r="G149" i="1"/>
  <c r="I149" i="1" s="1"/>
  <c r="G150" i="1"/>
  <c r="G151" i="1"/>
  <c r="G152" i="1"/>
  <c r="I152" i="1" s="1"/>
  <c r="G136" i="1"/>
  <c r="G137" i="1"/>
  <c r="I137" i="1" s="1"/>
  <c r="G138" i="1"/>
  <c r="I138" i="1" s="1"/>
  <c r="G139" i="1"/>
  <c r="I139" i="1" s="1"/>
  <c r="G140" i="1"/>
  <c r="I140" i="1" s="1"/>
  <c r="I124" i="1"/>
  <c r="I117" i="1"/>
  <c r="F120" i="1"/>
  <c r="H120" i="1" s="1"/>
  <c r="I112" i="1"/>
  <c r="G108" i="1"/>
  <c r="F108" i="1"/>
  <c r="G102" i="1"/>
  <c r="G89" i="1"/>
  <c r="F96" i="1"/>
  <c r="G88" i="1"/>
  <c r="F84" i="1"/>
  <c r="H84" i="1" s="1"/>
  <c r="G76" i="1"/>
  <c r="G77" i="1"/>
  <c r="G78" i="1"/>
  <c r="G79" i="1"/>
  <c r="G80" i="1"/>
  <c r="H36" i="1"/>
  <c r="H37" i="1"/>
  <c r="H34" i="1"/>
  <c r="H38" i="1"/>
  <c r="H45" i="1"/>
  <c r="H49" i="1"/>
  <c r="H56" i="1"/>
  <c r="H67" i="1"/>
  <c r="G64" i="1"/>
  <c r="G65" i="1"/>
  <c r="G66" i="1"/>
  <c r="G67" i="1"/>
  <c r="G68" i="1"/>
  <c r="G71" i="1"/>
  <c r="F72" i="1"/>
  <c r="H57" i="1"/>
  <c r="G54" i="1"/>
  <c r="G55" i="1"/>
  <c r="G56" i="1"/>
  <c r="G57" i="1"/>
  <c r="G58" i="1"/>
  <c r="G59" i="1"/>
  <c r="F60" i="1"/>
  <c r="G44" i="1"/>
  <c r="G45" i="1"/>
  <c r="G46" i="1"/>
  <c r="G47" i="1"/>
  <c r="G48" i="1"/>
  <c r="I48" i="1" s="1"/>
  <c r="G49" i="1"/>
  <c r="F50" i="1"/>
  <c r="G34" i="1"/>
  <c r="G35" i="1"/>
  <c r="G36" i="1"/>
  <c r="G37" i="1"/>
  <c r="G38" i="1"/>
  <c r="G39" i="1"/>
  <c r="F40" i="1"/>
  <c r="CA7" i="4" l="1"/>
  <c r="H192" i="1"/>
  <c r="I186" i="1"/>
  <c r="G180" i="1"/>
  <c r="I180" i="1" s="1"/>
  <c r="G168" i="1"/>
  <c r="I160" i="1"/>
  <c r="I153" i="1"/>
  <c r="I151" i="1"/>
  <c r="I150" i="1"/>
  <c r="I132" i="1"/>
  <c r="I141" i="1"/>
  <c r="H144" i="1"/>
  <c r="G156" i="1"/>
  <c r="I148" i="1"/>
  <c r="G144" i="1"/>
  <c r="I144" i="1" s="1"/>
  <c r="I136" i="1"/>
  <c r="G120" i="1"/>
  <c r="I120" i="1" s="1"/>
  <c r="H108" i="1"/>
  <c r="G96" i="1"/>
  <c r="I108" i="1" s="1"/>
  <c r="H96" i="1"/>
  <c r="G84" i="1"/>
  <c r="I67" i="1"/>
  <c r="I47" i="1"/>
  <c r="H72" i="1"/>
  <c r="I66" i="1"/>
  <c r="I65" i="1"/>
  <c r="I68" i="1"/>
  <c r="I64" i="1"/>
  <c r="G72" i="1"/>
  <c r="H50" i="1"/>
  <c r="I46" i="1"/>
  <c r="I59" i="1"/>
  <c r="I55" i="1"/>
  <c r="I49" i="1"/>
  <c r="I45" i="1"/>
  <c r="I58" i="1"/>
  <c r="I57" i="1"/>
  <c r="H60" i="1"/>
  <c r="I56" i="1"/>
  <c r="I54" i="1"/>
  <c r="G60" i="1"/>
  <c r="G50" i="1"/>
  <c r="I44" i="1"/>
  <c r="G40" i="1"/>
  <c r="I192" i="1" l="1"/>
  <c r="I168" i="1"/>
  <c r="I156" i="1"/>
  <c r="I84" i="1"/>
  <c r="I72" i="1"/>
  <c r="I50" i="1"/>
  <c r="I60" i="1"/>
  <c r="F7" i="2" l="1"/>
  <c r="F8" i="2"/>
  <c r="F9" i="2"/>
  <c r="F10" i="2"/>
  <c r="F11" i="2"/>
  <c r="F12" i="2"/>
  <c r="F13" i="2"/>
  <c r="F14" i="2"/>
  <c r="F15" i="2"/>
  <c r="F16" i="2"/>
  <c r="F18" i="2"/>
  <c r="F20" i="2"/>
  <c r="F5" i="2"/>
  <c r="B3" i="4" l="1"/>
  <c r="AX7" i="4" l="1"/>
  <c r="AX26" i="4"/>
  <c r="AS7" i="4"/>
  <c r="AS26" i="4"/>
  <c r="AN7" i="4"/>
  <c r="AN26" i="4"/>
  <c r="AI34" i="4"/>
  <c r="AK7" i="4" s="1"/>
  <c r="AH7" i="4"/>
  <c r="AD7" i="4"/>
  <c r="AH38" i="4"/>
  <c r="AD26" i="4"/>
  <c r="Y26" i="4"/>
  <c r="Y7" i="4"/>
  <c r="T7" i="4"/>
  <c r="T26" i="4"/>
  <c r="O7" i="4"/>
  <c r="AP7" i="4" l="1"/>
  <c r="AZ7" i="4"/>
  <c r="AY16" i="4" s="1"/>
  <c r="AZ16" i="4" s="1"/>
  <c r="BE7" i="4"/>
  <c r="AF7" i="4"/>
  <c r="AE12" i="4" s="1"/>
  <c r="AE22" i="4" s="1"/>
  <c r="AG7" i="4" s="1"/>
  <c r="AL7" i="4" s="1"/>
  <c r="AU7" i="4"/>
  <c r="AT17" i="4" s="1"/>
  <c r="AJ7" i="4"/>
  <c r="AI14" i="4" s="1"/>
  <c r="V7" i="4"/>
  <c r="U14" i="4" s="1"/>
  <c r="V14" i="4" s="1"/>
  <c r="AA7" i="4"/>
  <c r="AY22" i="4"/>
  <c r="BA7" i="4" s="1"/>
  <c r="AJ34" i="4"/>
  <c r="AP22" i="4"/>
  <c r="AQ7" i="4" s="1"/>
  <c r="AO22" i="4"/>
  <c r="AL22" i="4"/>
  <c r="J7" i="4"/>
  <c r="E26" i="4"/>
  <c r="AU17" i="4" l="1"/>
  <c r="AT22" i="4"/>
  <c r="AV7" i="4" s="1"/>
  <c r="Q7" i="4"/>
  <c r="P12" i="4" s="1"/>
  <c r="Q12" i="4" s="1"/>
  <c r="V12" i="4" s="1"/>
  <c r="Z22" i="4"/>
  <c r="J26" i="4"/>
  <c r="E7" i="4"/>
  <c r="L7" i="4" s="1"/>
  <c r="C7" i="4"/>
  <c r="B4" i="4"/>
  <c r="AU22" i="4" l="1"/>
  <c r="AZ17" i="4"/>
  <c r="P22" i="4"/>
  <c r="R7" i="4" s="1"/>
  <c r="V13" i="4"/>
  <c r="U22" i="4"/>
  <c r="G7" i="4"/>
  <c r="F21" i="4" l="1"/>
  <c r="G21" i="4" s="1"/>
  <c r="AF21" i="4" s="1"/>
  <c r="F20" i="4"/>
  <c r="G20" i="4" s="1"/>
  <c r="AF20" i="4" s="1"/>
  <c r="F16" i="4"/>
  <c r="G16" i="4" s="1"/>
  <c r="AF16" i="4" s="1"/>
  <c r="F12" i="4"/>
  <c r="G12" i="4" s="1"/>
  <c r="AF12" i="4" s="1"/>
  <c r="F15" i="4"/>
  <c r="G15" i="4" s="1"/>
  <c r="AF15" i="4" s="1"/>
  <c r="F11" i="4"/>
  <c r="G11" i="4" s="1"/>
  <c r="AF11" i="4" s="1"/>
  <c r="F19" i="4"/>
  <c r="G19" i="4" s="1"/>
  <c r="AF19" i="4" s="1"/>
  <c r="F18" i="4"/>
  <c r="G18" i="4" s="1"/>
  <c r="AF18" i="4" s="1"/>
  <c r="F13" i="4"/>
  <c r="G13" i="4" s="1"/>
  <c r="AF13" i="4" s="1"/>
  <c r="F10" i="4"/>
  <c r="G10" i="4" s="1"/>
  <c r="F17" i="4"/>
  <c r="G17" i="4" s="1"/>
  <c r="AF17" i="4" s="1"/>
  <c r="F14" i="4"/>
  <c r="G14" i="4" s="1"/>
  <c r="AF14" i="4" s="1"/>
  <c r="W7" i="4"/>
  <c r="K22" i="4"/>
  <c r="AJ12" i="4" l="1"/>
  <c r="AJ16" i="4"/>
  <c r="AJ14" i="4"/>
  <c r="AJ17" i="4"/>
  <c r="AJ11" i="4"/>
  <c r="AJ20" i="4"/>
  <c r="AJ18" i="4"/>
  <c r="AJ19" i="4"/>
  <c r="AJ13" i="4"/>
  <c r="AJ15" i="4"/>
  <c r="AJ21" i="4"/>
  <c r="G22" i="4"/>
  <c r="F22" i="4"/>
  <c r="H7" i="4" s="1"/>
  <c r="I7" i="4" s="1"/>
  <c r="N7" i="4" l="1"/>
  <c r="S7" i="4" s="1"/>
  <c r="Q22" i="4"/>
  <c r="X7" i="4" l="1"/>
  <c r="AF10" i="4"/>
  <c r="AA22" i="4"/>
  <c r="AB7" i="4" s="1"/>
  <c r="AZ22" i="4" l="1"/>
  <c r="AJ10" i="4"/>
  <c r="AC7" i="4"/>
  <c r="H21" i="2"/>
  <c r="G21" i="2"/>
  <c r="E21" i="2"/>
  <c r="AM7" i="4" l="1"/>
  <c r="AR7" i="4" s="1"/>
  <c r="AW7" i="4" s="1"/>
  <c r="BB7" i="4" s="1"/>
  <c r="BG7" i="4" s="1"/>
  <c r="BL7" i="4" s="1"/>
  <c r="F6" i="2"/>
  <c r="D30" i="1" l="1"/>
  <c r="F4" i="2"/>
  <c r="F21" i="2" s="1"/>
  <c r="G24" i="1" l="1"/>
  <c r="I34" i="1" s="1"/>
  <c r="G25" i="1"/>
  <c r="I35" i="1" s="1"/>
  <c r="G26" i="1"/>
  <c r="I36" i="1" s="1"/>
  <c r="G27" i="1"/>
  <c r="I37" i="1" s="1"/>
  <c r="G28" i="1"/>
  <c r="I38" i="1" s="1"/>
  <c r="G29" i="1"/>
  <c r="I39" i="1" s="1"/>
  <c r="F30" i="1"/>
  <c r="H40" i="1" s="1"/>
  <c r="G30" i="1" l="1"/>
  <c r="I40" i="1" s="1"/>
  <c r="D20" i="1" l="1"/>
  <c r="F19" i="1"/>
  <c r="H29" i="1" s="1"/>
  <c r="F18" i="1"/>
  <c r="F17" i="1"/>
  <c r="F16" i="1"/>
  <c r="H26" i="1" s="1"/>
  <c r="F15" i="1"/>
  <c r="F14" i="1"/>
  <c r="D10" i="1"/>
  <c r="F5" i="1"/>
  <c r="G5" i="1" s="1"/>
  <c r="F6" i="1"/>
  <c r="G6" i="1" s="1"/>
  <c r="F7" i="1"/>
  <c r="G7" i="1" s="1"/>
  <c r="F8" i="1"/>
  <c r="G8" i="1" s="1"/>
  <c r="F9" i="1"/>
  <c r="G9" i="1" s="1"/>
  <c r="F4" i="1"/>
  <c r="H14" i="1" l="1"/>
  <c r="H17" i="1"/>
  <c r="H19" i="1"/>
  <c r="H15" i="1"/>
  <c r="G4" i="1"/>
  <c r="G10" i="1" s="1"/>
  <c r="F10" i="1"/>
  <c r="G16" i="1"/>
  <c r="G17" i="1"/>
  <c r="H27" i="1"/>
  <c r="G14" i="1"/>
  <c r="I24" i="1" s="1"/>
  <c r="F20" i="1"/>
  <c r="H24" i="1"/>
  <c r="G18" i="1"/>
  <c r="H28" i="1"/>
  <c r="H18" i="1"/>
  <c r="H16" i="1"/>
  <c r="G15" i="1"/>
  <c r="H25" i="1"/>
  <c r="G19" i="1"/>
  <c r="H30" i="1" l="1"/>
  <c r="I16" i="1"/>
  <c r="I26" i="1"/>
  <c r="I19" i="1"/>
  <c r="I29" i="1"/>
  <c r="I17" i="1"/>
  <c r="I27" i="1"/>
  <c r="I15" i="1"/>
  <c r="I25" i="1"/>
  <c r="I18" i="1"/>
  <c r="I28" i="1"/>
  <c r="H20" i="1"/>
  <c r="G20" i="1"/>
  <c r="I14" i="1"/>
  <c r="I20" i="1" l="1"/>
  <c r="I30" i="1"/>
</calcChain>
</file>

<file path=xl/sharedStrings.xml><?xml version="1.0" encoding="utf-8"?>
<sst xmlns="http://schemas.openxmlformats.org/spreadsheetml/2006/main" count="635" uniqueCount="144">
  <si>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</si>
  <si>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</si>
  <si>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</si>
  <si>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</si>
  <si>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</si>
  <si>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</si>
  <si>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</si>
  <si>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</si>
  <si>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</si>
  <si>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</si>
  <si>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</si>
  <si>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</si>
  <si>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</si>
  <si>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</si>
  <si>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</si>
  <si>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</si>
  <si>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Motorista</t>
  </si>
  <si>
    <t>DIFERENÇA MENSAL DOS VALORES</t>
  </si>
  <si>
    <t>DIFERENÇA ANUAL DOS VALORES</t>
  </si>
  <si>
    <t>Repactuação</t>
  </si>
  <si>
    <t>SEI Nº</t>
  </si>
  <si>
    <t>Acréscimo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</si>
  <si>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</si>
  <si>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</si>
  <si>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</si>
  <si>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</si>
  <si>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</si>
  <si>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</si>
  <si>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</si>
  <si>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</si>
  <si>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</si>
  <si>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</si>
  <si>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</si>
  <si>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</si>
  <si>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Inserir data fim da parcela proporcional</t>
  </si>
  <si>
    <t>Valor do Período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</si>
  <si>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</si>
  <si>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</si>
  <si>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</si>
  <si>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</si>
  <si>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</si>
  <si>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</si>
  <si>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</si>
  <si>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</si>
  <si>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</si>
  <si>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</si>
  <si>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</si>
  <si>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</si>
  <si>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</si>
  <si>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</si>
  <si>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</si>
  <si>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</si>
  <si>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</si>
  <si>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</si>
  <si>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</si>
  <si>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</si>
  <si>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</si>
  <si>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</si>
  <si>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ultimo dia do período calculado</t>
  </si>
  <si>
    <t>entende-se do período proporcional</t>
  </si>
  <si>
    <t>d-1 do INÍCIO do período calculado</t>
  </si>
  <si>
    <t>Contrato 081.2015</t>
  </si>
  <si>
    <t>03/08/2015 a 02/08/2016</t>
  </si>
  <si>
    <t>-</t>
  </si>
  <si>
    <t>Aditivo 01/2016 - 01/03/2016</t>
  </si>
  <si>
    <t>Supressão</t>
  </si>
  <si>
    <t>Aditivo 02/2016 - 01/08/2016</t>
  </si>
  <si>
    <t>Prorrogação</t>
  </si>
  <si>
    <t>03/08/2016 a 02/08/2017</t>
  </si>
  <si>
    <t>Apostilamento 02/2016 - 13/09/2016</t>
  </si>
  <si>
    <t>Aditivo 01/2017 - 31/01/2017</t>
  </si>
  <si>
    <t>Aditivo 02/2017 - 14/07/2017</t>
  </si>
  <si>
    <t>03/08/2017 a 02/08/2018</t>
  </si>
  <si>
    <t>Apostilamento 04/2017 - 30/08/2017</t>
  </si>
  <si>
    <t>Alteração de Fiscais</t>
  </si>
  <si>
    <t>Aditivo 01/2018 - 14/05/2018</t>
  </si>
  <si>
    <t>03/08/2018 a 02/08/2019</t>
  </si>
  <si>
    <t>23809.000223/2018-82</t>
  </si>
  <si>
    <t>Apostilamento 05/2018 - 21/09/2018</t>
  </si>
  <si>
    <t>Apostilamento 03/2017 - 31/08/2017*</t>
  </si>
  <si>
    <t>*Valores dos termos não batem com a planilha a partir desse ponto - Conferir</t>
  </si>
  <si>
    <t>23809.000382/2018-17</t>
  </si>
  <si>
    <t>Aditivo 06/2019 - 19/02/2019</t>
  </si>
  <si>
    <t>23809.000030/2019-34</t>
  </si>
  <si>
    <t>Aditivo 07/2019 - 04/07/2019</t>
  </si>
  <si>
    <t>03/08/2019 a 02/08/2020</t>
  </si>
  <si>
    <t>23809.000293/2019-43</t>
  </si>
  <si>
    <t>Apostilamento 06/2019 - 12/07/2019</t>
  </si>
  <si>
    <t>23809.000263/2019-37</t>
  </si>
  <si>
    <t>Aditivo 08/2020 - 06/04/2020</t>
  </si>
  <si>
    <t>Reequilíbrio</t>
  </si>
  <si>
    <t>23809.000143/2020-73</t>
  </si>
  <si>
    <t>Apostilamento 07/2020 - 08/06/2020</t>
  </si>
  <si>
    <t>23809.000244/2020-44</t>
  </si>
  <si>
    <t>Aditivo 09/2020 - 24/06/2020</t>
  </si>
  <si>
    <t>03/08/2020 a 30/01/2021</t>
  </si>
  <si>
    <t>23809.000275/2020-03</t>
  </si>
  <si>
    <t>Faxineiro</t>
  </si>
  <si>
    <t>Jardineiro</t>
  </si>
  <si>
    <t>Pedreiro</t>
  </si>
  <si>
    <t>Servente de Pedreiro</t>
  </si>
  <si>
    <t>Recepcionista</t>
  </si>
  <si>
    <t>Aditivo 01/2016 - Acréscimo e Supressão - A partir de 01/03/2016</t>
  </si>
  <si>
    <t>Apostilamento 02/2016 - Repactuação - A partir de 01/11/2015</t>
  </si>
  <si>
    <t>Aditivo 01/2017 - Supressão - A partir de ?</t>
  </si>
  <si>
    <t>Horas extras e adicional noturno</t>
  </si>
  <si>
    <t>Diárias</t>
  </si>
  <si>
    <t>Apostilamento 05/2017 - 1ª Parte - Repactuação - A partir de 01/11/2017</t>
  </si>
  <si>
    <t>Apostilamento 05/2017 - 2ª Parte - Repactuação - A partir de 01/01/2018</t>
  </si>
  <si>
    <t>Apostilamento 05/2017 - 3ª Parte - Repactuação - A partir de 01/03/2018</t>
  </si>
  <si>
    <t>Apostilamento 05/2017 -  4ª Parte - Repactuação - A partir de 01/04/2018</t>
  </si>
  <si>
    <t>Aditivo 06/2019 - Supressão - A partir de 18/02/2019</t>
  </si>
  <si>
    <t>Apostilamento 03/2017 - 1ª Parte - Repactuação - A partir de 01/11/2016</t>
  </si>
  <si>
    <t>Apostilamento 03/2017 - 2ª Parte - Repactuação - A partir de 01/01/2017</t>
  </si>
  <si>
    <t>Apostilamento 06/2019 - 1ª Parte - Repactuação - A partir de 01/11/2018</t>
  </si>
  <si>
    <t>Apostilamento 06/2019 - 2ª Parte - Repactuação - A partir de 01/01/2019</t>
  </si>
  <si>
    <t>Apostilamento 06/2019 - 3ª Parte - Repactuação - A partir de 18/02/2019</t>
  </si>
  <si>
    <t>Aditivo 08/2020 - Reequilíbrio - A partir de 01/01/2020</t>
  </si>
  <si>
    <t>Apostilamento 07/2020 - Repactuação - A partir de 01/11/2019</t>
  </si>
  <si>
    <t>Valores conferem com termos</t>
  </si>
  <si>
    <t>A partir de 01/03/2016</t>
  </si>
  <si>
    <t>Aditivo 01/2016 - 01/03/2016 - Acréscimo e Supressão</t>
  </si>
  <si>
    <t>Aditivo 02/2016 - 01/08/2016 - Prorrogação</t>
  </si>
  <si>
    <t>Vigência  a partir de 01/11/2016</t>
  </si>
  <si>
    <t>Apostilamento 02/2016 - 13/09/2016 - Repactuação</t>
  </si>
  <si>
    <t>Aditivo 01/2017 - 31/01/2017 - Supressão</t>
  </si>
  <si>
    <t>A partir de 31/01/2017</t>
  </si>
  <si>
    <t>Aditivo 02/2017 - 14/07/2017 - Prorrogação</t>
  </si>
  <si>
    <t>Apostilamento 03/2017 - 31/08/2017 - Repactuação</t>
  </si>
  <si>
    <t>Vigência a partir de 01/11/2016</t>
  </si>
  <si>
    <t>2º Período a partir de 01/01/2017</t>
  </si>
  <si>
    <t>1º Período 01/11/2016 a 31/12/2016</t>
  </si>
  <si>
    <t>Vigência de 03/08/2018 a 02/08/2019</t>
  </si>
  <si>
    <t>A partir de 01/04/2018</t>
  </si>
  <si>
    <t>Apostilamento 05/2018 - 21/09/2018 - Repactuação</t>
  </si>
  <si>
    <t>A partir de 18/02/2019</t>
  </si>
  <si>
    <t>Vigência de 03/08/2019 a 02/08/2020</t>
  </si>
  <si>
    <t>Aditivo 06/2019 - 19/02/2019 - Supressão</t>
  </si>
  <si>
    <t>Apostilamento 06/2019 - 12/07/2019 - Repactuação</t>
  </si>
  <si>
    <t>Aditivo 08/2020 - 06/04/2020 - Reequilíbrio</t>
  </si>
  <si>
    <t>A partir de 01/01/2020</t>
  </si>
  <si>
    <t>Apostilamento 07/2020 - 08/06/2020 - Repactuação</t>
  </si>
  <si>
    <t>De 03/08/2020 a 30/01/2021</t>
  </si>
  <si>
    <t>Aditivo 09/2020 - 24/06/2020 -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</si>
</sst>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FF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4" fontId="0" fillId="0" borderId="2" xfId="0" applyNumberFormat="1" applyBorder="1"/>
    <xf numFmtId="0" fontId="2" fillId="4" borderId="2" xfId="0" applyFont="1" applyFill="1" applyBorder="1" applyAlignment="1">
      <alignment horizontal="center" vertical="center" wrapText="1"/>
    </xf>
    <xf numFmtId="164" fontId="2" fillId="0" borderId="2" xfId="1" applyFont="1" applyBorder="1"/>
    <xf numFmtId="164" fontId="0" fillId="0" borderId="0" xfId="0" applyNumberFormat="1"/>
    <xf numFmtId="0" fontId="0" fillId="5" borderId="2" xfId="0" applyFill="1" applyBorder="1"/>
    <xf numFmtId="164" fontId="0" fillId="5" borderId="2" xfId="1" applyFont="1" applyFill="1" applyBorder="1"/>
    <xf numFmtId="44" fontId="0" fillId="0" borderId="0" xfId="0" applyNumberFormat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0" fillId="5" borderId="2" xfId="0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8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0" fontId="11" fillId="9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0" xfId="1" applyFont="1" applyBorder="1" applyAlignment="1">
      <alignment horizontal="center" vertical="center" wrapText="1"/>
    </xf>
    <xf numFmtId="164" fontId="0" fillId="0" borderId="0" xfId="1" applyFont="1" applyBorder="1"/>
    <xf numFmtId="44" fontId="0" fillId="0" borderId="0" xfId="0" applyNumberFormat="1" applyBorder="1"/>
    <xf numFmtId="14" fontId="0" fillId="0" borderId="0" xfId="0" applyNumberFormat="1" applyBorder="1"/>
    <xf numFmtId="0" fontId="0" fillId="0" borderId="0" xfId="0" applyFill="1" applyBorder="1"/>
    <xf numFmtId="164" fontId="0" fillId="0" borderId="0" xfId="0" applyNumberFormat="1" applyBorder="1"/>
    <xf numFmtId="0" fontId="0" fillId="0" borderId="0" xfId="0" applyNumberFormat="1" applyFill="1" applyBorder="1"/>
    <xf numFmtId="0" fontId="0" fillId="0" borderId="0" xfId="0" applyNumberFormat="1" applyBorder="1" applyAlignment="1">
      <alignment horizontal="center" vertical="center"/>
    </xf>
    <xf numFmtId="166" fontId="0" fillId="0" borderId="11" xfId="0" applyNumberFormat="1" applyFill="1" applyBorder="1" applyAlignment="1">
      <alignment horizontal="center"/>
    </xf>
    <xf numFmtId="166" fontId="0" fillId="0" borderId="12" xfId="0" applyNumberFormat="1" applyFill="1" applyBorder="1" applyAlignment="1">
      <alignment horizontal="center"/>
    </xf>
    <xf numFmtId="0" fontId="2" fillId="0" borderId="0" xfId="0" applyFont="1" applyFill="1" applyBorder="1"/>
    <xf numFmtId="0" fontId="2" fillId="8" borderId="5" xfId="0" applyFont="1" applyFill="1" applyBorder="1" applyAlignment="1">
      <alignment horizontal="center"/>
    </xf>
    <xf numFmtId="4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2" fillId="0" borderId="7" xfId="0" applyFont="1" applyBorder="1" applyAlignment="1">
      <alignment horizontal="center" vertical="center" wrapText="1"/>
    </xf>
    <xf numFmtId="164" fontId="0" fillId="0" borderId="7" xfId="1" applyFont="1" applyBorder="1"/>
    <xf numFmtId="164" fontId="2" fillId="0" borderId="7" xfId="1" applyFont="1" applyBorder="1" applyAlignment="1">
      <alignment horizontal="center" vertical="center"/>
    </xf>
    <xf numFmtId="166" fontId="0" fillId="0" borderId="16" xfId="0" applyNumberFormat="1" applyFill="1" applyBorder="1" applyAlignment="1">
      <alignment horizontal="center"/>
    </xf>
    <xf numFmtId="166" fontId="0" fillId="0" borderId="17" xfId="0" applyNumberFormat="1" applyFill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164" fontId="0" fillId="0" borderId="18" xfId="1" applyFont="1" applyBorder="1"/>
    <xf numFmtId="0" fontId="0" fillId="0" borderId="19" xfId="0" applyBorder="1" applyAlignment="1"/>
    <xf numFmtId="164" fontId="2" fillId="0" borderId="19" xfId="1" applyFont="1" applyBorder="1" applyAlignment="1">
      <alignment horizontal="center" vertical="center"/>
    </xf>
    <xf numFmtId="0" fontId="0" fillId="0" borderId="19" xfId="0" applyBorder="1"/>
    <xf numFmtId="0" fontId="0" fillId="0" borderId="19" xfId="0" applyFill="1" applyBorder="1"/>
    <xf numFmtId="0" fontId="2" fillId="0" borderId="20" xfId="0" applyFont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164" fontId="0" fillId="0" borderId="20" xfId="1" applyFont="1" applyBorder="1"/>
    <xf numFmtId="44" fontId="0" fillId="6" borderId="18" xfId="0" applyNumberFormat="1" applyFill="1" applyBorder="1"/>
    <xf numFmtId="164" fontId="0" fillId="0" borderId="19" xfId="0" applyNumberFormat="1" applyBorder="1" applyAlignment="1"/>
    <xf numFmtId="164" fontId="2" fillId="0" borderId="20" xfId="1" applyFont="1" applyBorder="1" applyAlignment="1">
      <alignment horizontal="center" vertical="center"/>
    </xf>
    <xf numFmtId="164" fontId="2" fillId="0" borderId="19" xfId="1" applyFont="1" applyBorder="1" applyAlignment="1">
      <alignment horizontal="center" vertical="center" wrapText="1"/>
    </xf>
    <xf numFmtId="44" fontId="0" fillId="0" borderId="19" xfId="0" applyNumberFormat="1" applyBorder="1"/>
    <xf numFmtId="14" fontId="0" fillId="0" borderId="19" xfId="0" applyNumberFormat="1" applyBorder="1"/>
    <xf numFmtId="0" fontId="0" fillId="0" borderId="24" xfId="0" applyBorder="1"/>
    <xf numFmtId="0" fontId="0" fillId="0" borderId="24" xfId="0" applyFill="1" applyBorder="1"/>
    <xf numFmtId="166" fontId="0" fillId="0" borderId="25" xfId="0" applyNumberFormat="1" applyFill="1" applyBorder="1" applyAlignment="1">
      <alignment horizontal="center"/>
    </xf>
    <xf numFmtId="166" fontId="0" fillId="0" borderId="26" xfId="0" applyNumberFormat="1" applyFill="1" applyBorder="1" applyAlignment="1">
      <alignment horizontal="center"/>
    </xf>
    <xf numFmtId="0" fontId="0" fillId="0" borderId="24" xfId="0" applyNumberFormat="1" applyBorder="1" applyAlignment="1">
      <alignment horizontal="center" vertical="center"/>
    </xf>
    <xf numFmtId="164" fontId="0" fillId="7" borderId="6" xfId="1" applyNumberFormat="1" applyFont="1" applyFill="1" applyBorder="1"/>
    <xf numFmtId="0" fontId="2" fillId="6" borderId="5" xfId="0" applyFont="1" applyFill="1" applyBorder="1" applyAlignment="1">
      <alignment horizontal="center" vertical="center" wrapText="1"/>
    </xf>
    <xf numFmtId="44" fontId="0" fillId="6" borderId="5" xfId="0" applyNumberFormat="1" applyFill="1" applyBorder="1"/>
    <xf numFmtId="164" fontId="0" fillId="7" borderId="29" xfId="1" applyNumberFormat="1" applyFont="1" applyFill="1" applyBorder="1"/>
    <xf numFmtId="164" fontId="0" fillId="0" borderId="30" xfId="0" applyNumberFormat="1" applyBorder="1" applyAlignment="1"/>
    <xf numFmtId="164" fontId="0" fillId="0" borderId="30" xfId="1" applyFont="1" applyFill="1" applyBorder="1"/>
    <xf numFmtId="44" fontId="0" fillId="0" borderId="1" xfId="0" applyNumberFormat="1" applyFill="1" applyBorder="1" applyAlignment="1">
      <alignment vertical="center"/>
    </xf>
    <xf numFmtId="44" fontId="0" fillId="9" borderId="5" xfId="0" applyNumberFormat="1" applyFill="1" applyBorder="1" applyAlignment="1">
      <alignment vertical="center"/>
    </xf>
    <xf numFmtId="0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164" fontId="15" fillId="0" borderId="0" xfId="1" applyFont="1" applyBorder="1" applyAlignment="1">
      <alignment horizontal="right" vertical="center"/>
    </xf>
    <xf numFmtId="44" fontId="16" fillId="9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7" fillId="0" borderId="0" xfId="0" applyFont="1" applyAlignment="1">
      <alignment horizontal="justify" vertical="center" readingOrder="1"/>
    </xf>
    <xf numFmtId="0" fontId="11" fillId="9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14" fillId="0" borderId="13" xfId="1" applyFont="1" applyFill="1" applyBorder="1" applyAlignment="1">
      <alignment horizontal="center" vertical="center"/>
    </xf>
    <xf numFmtId="164" fontId="14" fillId="0" borderId="14" xfId="1" applyFont="1" applyFill="1" applyBorder="1" applyAlignment="1">
      <alignment horizontal="center" vertical="center"/>
    </xf>
    <xf numFmtId="164" fontId="14" fillId="0" borderId="15" xfId="1" applyFont="1" applyFill="1" applyBorder="1" applyAlignment="1">
      <alignment horizontal="center" vertical="center"/>
    </xf>
    <xf numFmtId="164" fontId="14" fillId="0" borderId="8" xfId="1" applyFont="1" applyFill="1" applyBorder="1" applyAlignment="1">
      <alignment horizontal="center" vertical="center"/>
    </xf>
    <xf numFmtId="164" fontId="14" fillId="0" borderId="9" xfId="1" applyFont="1" applyFill="1" applyBorder="1" applyAlignment="1">
      <alignment horizontal="center" vertical="center"/>
    </xf>
    <xf numFmtId="164" fontId="14" fillId="0" borderId="10" xfId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11" fillId="9" borderId="7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164" fontId="2" fillId="7" borderId="29" xfId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164" fontId="14" fillId="0" borderId="21" xfId="1" applyFont="1" applyFill="1" applyBorder="1" applyAlignment="1">
      <alignment horizontal="center" vertical="center"/>
    </xf>
    <xf numFmtId="164" fontId="14" fillId="0" borderId="22" xfId="1" applyFont="1" applyFill="1" applyBorder="1" applyAlignment="1">
      <alignment horizontal="center" vertical="center"/>
    </xf>
    <xf numFmtId="164" fontId="14" fillId="0" borderId="23" xfId="1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/>
    </xf>
    <xf numFmtId="0" fontId="2" fillId="8" borderId="20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18" xfId="0" applyNumberFormat="1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64" fontId="2" fillId="7" borderId="6" xfId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vertical="center"/>
    </xf>
    <xf numFmtId="164" fontId="4" fillId="10" borderId="1" xfId="1" applyFont="1" applyFill="1" applyBorder="1" applyAlignment="1">
      <alignment vertical="center"/>
    </xf>
    <xf numFmtId="0" fontId="4" fillId="10" borderId="1" xfId="0" applyFont="1" applyFill="1" applyBorder="1" applyAlignment="1">
      <alignment horizontal="center" vertical="center"/>
    </xf>
    <xf numFmtId="164" fontId="4" fillId="10" borderId="1" xfId="1" applyFont="1" applyFill="1" applyBorder="1" applyAlignment="1">
      <alignment horizontal="center" vertical="center"/>
    </xf>
    <xf numFmtId="10" fontId="6" fillId="10" borderId="1" xfId="2" applyNumberFormat="1" applyFont="1" applyFill="1" applyBorder="1" applyAlignment="1">
      <alignment horizontal="center" vertical="center"/>
    </xf>
    <xf numFmtId="10" fontId="3" fillId="10" borderId="1" xfId="2" applyNumberFormat="1" applyFont="1" applyFill="1" applyBorder="1" applyAlignment="1">
      <alignment horizontal="center" vertical="center"/>
    </xf>
    <xf numFmtId="14" fontId="4" fillId="10" borderId="1" xfId="0" applyNumberFormat="1" applyFont="1" applyFill="1" applyBorder="1" applyAlignment="1">
      <alignment horizontal="center" vertical="center"/>
    </xf>
    <xf numFmtId="14" fontId="4" fillId="10" borderId="1" xfId="0" applyNumberFormat="1" applyFont="1" applyFill="1" applyBorder="1" applyAlignment="1">
      <alignment horizontal="center" vertical="center" wrapText="1"/>
    </xf>
    <xf numFmtId="164" fontId="4" fillId="10" borderId="1" xfId="1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164" fontId="4" fillId="11" borderId="1" xfId="1" applyFont="1" applyFill="1" applyBorder="1" applyAlignment="1">
      <alignment vertical="center"/>
    </xf>
    <xf numFmtId="0" fontId="4" fillId="11" borderId="1" xfId="0" applyFont="1" applyFill="1" applyBorder="1" applyAlignment="1">
      <alignment horizontal="center" vertical="center"/>
    </xf>
    <xf numFmtId="164" fontId="4" fillId="11" borderId="1" xfId="1" applyFont="1" applyFill="1" applyBorder="1" applyAlignment="1">
      <alignment horizontal="center" vertical="center"/>
    </xf>
    <xf numFmtId="10" fontId="6" fillId="11" borderId="1" xfId="2" applyNumberFormat="1" applyFont="1" applyFill="1" applyBorder="1" applyAlignment="1">
      <alignment horizontal="center" vertical="center"/>
    </xf>
    <xf numFmtId="10" fontId="3" fillId="11" borderId="1" xfId="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10" borderId="2" xfId="0" applyFill="1" applyBorder="1" applyAlignment="1">
      <alignment horizontal="center"/>
    </xf>
    <xf numFmtId="0" fontId="0" fillId="10" borderId="2" xfId="0" applyFill="1" applyBorder="1"/>
    <xf numFmtId="164" fontId="0" fillId="10" borderId="2" xfId="1" applyFont="1" applyFill="1" applyBorder="1"/>
    <xf numFmtId="44" fontId="0" fillId="10" borderId="2" xfId="0" applyNumberFormat="1" applyFill="1" applyBorder="1"/>
    <xf numFmtId="0" fontId="4" fillId="10" borderId="2" xfId="0" applyFont="1" applyFill="1" applyBorder="1" applyAlignment="1">
      <alignment horizontal="center"/>
    </xf>
    <xf numFmtId="164" fontId="4" fillId="10" borderId="2" xfId="1" applyFont="1" applyFill="1" applyBorder="1"/>
    <xf numFmtId="0" fontId="4" fillId="5" borderId="2" xfId="0" applyFont="1" applyFill="1" applyBorder="1" applyAlignment="1">
      <alignment horizontal="center"/>
    </xf>
    <xf numFmtId="164" fontId="4" fillId="5" borderId="2" xfId="1" applyFont="1" applyFill="1" applyBorder="1"/>
    <xf numFmtId="44" fontId="0" fillId="5" borderId="2" xfId="0" applyNumberFormat="1" applyFill="1" applyBorder="1"/>
    <xf numFmtId="0" fontId="2" fillId="10" borderId="2" xfId="0" applyFont="1" applyFill="1" applyBorder="1" applyAlignment="1">
      <alignment horizontal="center"/>
    </xf>
    <xf numFmtId="164" fontId="2" fillId="10" borderId="2" xfId="1" applyFont="1" applyFill="1" applyBorder="1"/>
    <xf numFmtId="0" fontId="2" fillId="8" borderId="2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0" fillId="10" borderId="3" xfId="0" applyFill="1" applyBorder="1" applyAlignment="1">
      <alignment horizontal="center" vertical="center"/>
    </xf>
    <xf numFmtId="0" fontId="0" fillId="10" borderId="31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5" borderId="31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2" xfId="0" applyFill="1" applyBorder="1" applyAlignment="1">
      <alignment horizontal="left" vertical="center"/>
    </xf>
    <xf numFmtId="164" fontId="0" fillId="13" borderId="2" xfId="1" applyFont="1" applyFill="1" applyBorder="1"/>
    <xf numFmtId="164" fontId="4" fillId="13" borderId="2" xfId="1" applyFont="1" applyFill="1" applyBorder="1"/>
    <xf numFmtId="44" fontId="0" fillId="13" borderId="2" xfId="0" applyNumberFormat="1" applyFill="1" applyBorder="1"/>
    <xf numFmtId="0" fontId="0" fillId="13" borderId="31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0" fontId="2" fillId="13" borderId="31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10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10" borderId="3" xfId="0" applyFont="1" applyFill="1" applyBorder="1" applyAlignment="1">
      <alignment horizontal="center" vertical="center"/>
    </xf>
    <xf numFmtId="0" fontId="0" fillId="10" borderId="31" xfId="0" applyFont="1" applyFill="1" applyBorder="1" applyAlignment="1">
      <alignment horizontal="center" vertical="center"/>
    </xf>
    <xf numFmtId="0" fontId="0" fillId="10" borderId="4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31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18" fillId="14" borderId="0" xfId="0" applyFont="1" applyFill="1"/>
    <xf numFmtId="0" fontId="2" fillId="2" borderId="20" xfId="0" applyFont="1" applyFill="1" applyBorder="1" applyAlignment="1">
      <alignment horizontal="center"/>
    </xf>
    <xf numFmtId="44" fontId="4" fillId="10" borderId="1" xfId="0" applyNumberFormat="1" applyFont="1" applyFill="1" applyBorder="1" applyAlignment="1">
      <alignment vertical="center"/>
    </xf>
    <xf numFmtId="44" fontId="0" fillId="10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14" fillId="0" borderId="1" xfId="1" applyFont="1" applyFill="1" applyBorder="1" applyAlignment="1">
      <alignment horizontal="center" vertical="center"/>
    </xf>
    <xf numFmtId="164" fontId="0" fillId="0" borderId="6" xfId="1" applyFont="1" applyBorder="1"/>
    <xf numFmtId="0" fontId="2" fillId="0" borderId="8" xfId="0" applyFont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/>
    </xf>
    <xf numFmtId="164" fontId="1" fillId="10" borderId="1" xfId="1" applyFont="1" applyFill="1" applyBorder="1"/>
    <xf numFmtId="164" fontId="1" fillId="0" borderId="1" xfId="1" applyFont="1" applyBorder="1" applyAlignment="1">
      <alignment horizontal="center" vertical="center" wrapText="1"/>
    </xf>
    <xf numFmtId="0" fontId="0" fillId="10" borderId="0" xfId="0" applyNumberFormat="1" applyFill="1" applyBorder="1"/>
    <xf numFmtId="164" fontId="0" fillId="0" borderId="7" xfId="1" applyFont="1" applyBorder="1" applyAlignment="1">
      <alignment vertical="center"/>
    </xf>
    <xf numFmtId="164" fontId="2" fillId="0" borderId="1" xfId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7"/>
  <sheetViews>
    <sheetView showGridLines="0" workbookViewId="0">
      <selection activeCell="B20" sqref="B20"/>
    </sheetView>
  </sheetViews>
  <sheetFormatPr defaultColWidth="9.109375" defaultRowHeight="14.4" x14ac:dyDescent="0.3"/>
  <cols>
    <col min="1" max="1" width="4.5546875" style="2" customWidth="1"/>
    <col min="2" max="2" width="35.6640625" style="2" bestFit="1" customWidth="1"/>
    <col min="3" max="3" width="40.33203125" style="2" bestFit="1" customWidth="1"/>
    <col min="4" max="4" width="24.5546875" style="2" bestFit="1" customWidth="1"/>
    <col min="5" max="5" width="21" style="2" customWidth="1"/>
    <col min="6" max="6" width="20.5546875" style="2" customWidth="1"/>
    <col min="7" max="7" width="14.33203125" style="4" bestFit="1" customWidth="1"/>
    <col min="8" max="8" width="14.109375" style="5" bestFit="1" customWidth="1"/>
    <col min="9" max="9" width="20.44140625" style="2" bestFit="1" customWidth="1"/>
    <col min="10" max="10" width="17" style="6" bestFit="1" customWidth="1"/>
    <col min="11" max="11" width="13.6640625" style="6" bestFit="1" customWidth="1"/>
    <col min="12" max="12" width="9.109375" style="2"/>
    <col min="13" max="13" width="17" style="2" bestFit="1" customWidth="1"/>
    <col min="14" max="16384" width="9.109375" style="2"/>
  </cols>
  <sheetData>
    <row r="1" spans="2:11" ht="18" x14ac:dyDescent="0.35">
      <c r="C1" s="3" t="s">
        <v>2</v>
      </c>
    </row>
    <row r="3" spans="2:11" ht="15.6" x14ac:dyDescent="0.3">
      <c r="B3" s="46" t="s">
        <v>61</v>
      </c>
      <c r="C3" s="43" t="s">
        <v>3</v>
      </c>
      <c r="D3" s="43" t="s">
        <v>4</v>
      </c>
      <c r="E3" s="43" t="s">
        <v>5</v>
      </c>
      <c r="F3" s="43" t="s">
        <v>6</v>
      </c>
      <c r="G3" s="44" t="s">
        <v>7</v>
      </c>
      <c r="H3" s="45" t="s">
        <v>8</v>
      </c>
      <c r="I3" s="43" t="s">
        <v>20</v>
      </c>
      <c r="J3" s="117"/>
      <c r="K3" s="117"/>
    </row>
    <row r="4" spans="2:11" x14ac:dyDescent="0.3">
      <c r="B4" s="35" t="s">
        <v>9</v>
      </c>
      <c r="C4" s="32"/>
      <c r="D4" s="154" t="s">
        <v>62</v>
      </c>
      <c r="E4" s="155">
        <v>326156.03999999998</v>
      </c>
      <c r="F4" s="155">
        <f>E4/12</f>
        <v>27179.67</v>
      </c>
      <c r="G4" s="33"/>
      <c r="H4" s="34"/>
      <c r="I4" s="154" t="s">
        <v>63</v>
      </c>
      <c r="J4" s="7"/>
    </row>
    <row r="5" spans="2:11" x14ac:dyDescent="0.3">
      <c r="B5" s="35" t="s">
        <v>64</v>
      </c>
      <c r="C5" s="157" t="s">
        <v>65</v>
      </c>
      <c r="D5" s="156" t="s">
        <v>63</v>
      </c>
      <c r="E5" s="155">
        <f>-3429.94*12</f>
        <v>-41159.279999999999</v>
      </c>
      <c r="F5" s="155">
        <f>E5/12</f>
        <v>-3429.94</v>
      </c>
      <c r="G5" s="33"/>
      <c r="H5" s="34">
        <v>0.12620000000000001</v>
      </c>
      <c r="I5" s="156" t="s">
        <v>63</v>
      </c>
      <c r="J5" s="7"/>
    </row>
    <row r="6" spans="2:11" x14ac:dyDescent="0.3">
      <c r="B6" s="35" t="s">
        <v>64</v>
      </c>
      <c r="C6" s="158" t="s">
        <v>21</v>
      </c>
      <c r="D6" s="159" t="s">
        <v>63</v>
      </c>
      <c r="E6" s="160">
        <f>2400*12</f>
        <v>28800</v>
      </c>
      <c r="F6" s="160">
        <f t="shared" ref="F5:F14" si="0">E6/12</f>
        <v>2400</v>
      </c>
      <c r="G6" s="161">
        <v>8.8300000000000003E-2</v>
      </c>
      <c r="H6" s="162"/>
      <c r="I6" s="159" t="s">
        <v>63</v>
      </c>
      <c r="J6" s="7"/>
    </row>
    <row r="7" spans="2:11" x14ac:dyDescent="0.3">
      <c r="B7" s="35" t="s">
        <v>66</v>
      </c>
      <c r="C7" s="158" t="s">
        <v>67</v>
      </c>
      <c r="D7" s="163" t="s">
        <v>68</v>
      </c>
      <c r="E7" s="160"/>
      <c r="F7" s="160">
        <f t="shared" si="0"/>
        <v>0</v>
      </c>
      <c r="G7" s="161"/>
      <c r="H7" s="162"/>
      <c r="I7" s="163" t="s">
        <v>63</v>
      </c>
      <c r="J7" s="7"/>
    </row>
    <row r="8" spans="2:11" x14ac:dyDescent="0.3">
      <c r="B8" s="35" t="s">
        <v>69</v>
      </c>
      <c r="C8" s="158" t="s">
        <v>19</v>
      </c>
      <c r="D8" s="163" t="s">
        <v>63</v>
      </c>
      <c r="E8" s="160">
        <v>37919.160000000003</v>
      </c>
      <c r="F8" s="160">
        <f>E8/12</f>
        <v>3159.9300000000003</v>
      </c>
      <c r="G8" s="161"/>
      <c r="H8" s="162"/>
      <c r="I8" s="164" t="s">
        <v>63</v>
      </c>
      <c r="J8" s="7"/>
    </row>
    <row r="9" spans="2:11" x14ac:dyDescent="0.3">
      <c r="B9" s="35" t="s">
        <v>70</v>
      </c>
      <c r="C9" s="158" t="s">
        <v>65</v>
      </c>
      <c r="D9" s="163" t="s">
        <v>63</v>
      </c>
      <c r="E9" s="160">
        <v>-77314.080000000002</v>
      </c>
      <c r="F9" s="160">
        <f>E9/12</f>
        <v>-6442.84</v>
      </c>
      <c r="G9" s="161"/>
      <c r="H9" s="162">
        <v>0.21240000000000001</v>
      </c>
      <c r="I9" s="163" t="s">
        <v>63</v>
      </c>
      <c r="J9" s="7"/>
    </row>
    <row r="10" spans="2:11" x14ac:dyDescent="0.3">
      <c r="B10" s="35" t="s">
        <v>71</v>
      </c>
      <c r="C10" s="158" t="s">
        <v>67</v>
      </c>
      <c r="D10" s="159" t="s">
        <v>72</v>
      </c>
      <c r="E10" s="160"/>
      <c r="F10" s="160">
        <f>E10/12</f>
        <v>0</v>
      </c>
      <c r="G10" s="161"/>
      <c r="H10" s="162"/>
      <c r="I10" s="159" t="s">
        <v>63</v>
      </c>
      <c r="J10" s="7"/>
    </row>
    <row r="11" spans="2:11" x14ac:dyDescent="0.3">
      <c r="B11" s="35" t="s">
        <v>73</v>
      </c>
      <c r="C11" s="158" t="s">
        <v>74</v>
      </c>
      <c r="D11" s="159" t="s">
        <v>63</v>
      </c>
      <c r="E11" s="160"/>
      <c r="F11" s="160">
        <f>E11/12</f>
        <v>0</v>
      </c>
      <c r="G11" s="161"/>
      <c r="H11" s="162"/>
      <c r="I11" s="159" t="s">
        <v>63</v>
      </c>
      <c r="J11" s="7"/>
    </row>
    <row r="12" spans="2:11" x14ac:dyDescent="0.3">
      <c r="B12" s="166" t="s">
        <v>79</v>
      </c>
      <c r="C12" s="167" t="s">
        <v>19</v>
      </c>
      <c r="D12" s="168" t="s">
        <v>63</v>
      </c>
      <c r="E12" s="169">
        <v>13802.04</v>
      </c>
      <c r="F12" s="169">
        <f>E12/12</f>
        <v>1150.17</v>
      </c>
      <c r="G12" s="170"/>
      <c r="H12" s="171"/>
      <c r="I12" s="168"/>
      <c r="J12" s="7"/>
      <c r="K12" s="8"/>
    </row>
    <row r="13" spans="2:11" x14ac:dyDescent="0.3">
      <c r="B13" s="35" t="s">
        <v>75</v>
      </c>
      <c r="C13" s="158" t="s">
        <v>67</v>
      </c>
      <c r="D13" s="159" t="s">
        <v>76</v>
      </c>
      <c r="E13" s="160"/>
      <c r="F13" s="160">
        <f>E13/12</f>
        <v>0</v>
      </c>
      <c r="G13" s="161"/>
      <c r="H13" s="162"/>
      <c r="I13" s="159" t="s">
        <v>77</v>
      </c>
      <c r="J13" s="7"/>
      <c r="K13" s="8"/>
    </row>
    <row r="14" spans="2:11" x14ac:dyDescent="0.3">
      <c r="B14" s="35" t="s">
        <v>78</v>
      </c>
      <c r="C14" s="158" t="s">
        <v>19</v>
      </c>
      <c r="D14" s="159" t="s">
        <v>63</v>
      </c>
      <c r="E14" s="160">
        <v>9970.32</v>
      </c>
      <c r="F14" s="160">
        <f>E14/12</f>
        <v>830.86</v>
      </c>
      <c r="G14" s="161"/>
      <c r="H14" s="162"/>
      <c r="I14" s="159" t="s">
        <v>81</v>
      </c>
      <c r="J14" s="7"/>
      <c r="K14" s="8"/>
    </row>
    <row r="15" spans="2:11" x14ac:dyDescent="0.3">
      <c r="B15" s="35" t="s">
        <v>82</v>
      </c>
      <c r="C15" s="158" t="s">
        <v>65</v>
      </c>
      <c r="D15" s="159" t="s">
        <v>63</v>
      </c>
      <c r="E15" s="160">
        <v>-110741.28</v>
      </c>
      <c r="F15" s="160">
        <f t="shared" ref="F15" si="1">E15/12</f>
        <v>-9228.44</v>
      </c>
      <c r="G15" s="161"/>
      <c r="H15" s="162">
        <v>0.28599999999999998</v>
      </c>
      <c r="I15" s="159" t="s">
        <v>83</v>
      </c>
      <c r="J15" s="7"/>
      <c r="K15" s="8"/>
    </row>
    <row r="16" spans="2:11" x14ac:dyDescent="0.3">
      <c r="B16" s="35" t="s">
        <v>84</v>
      </c>
      <c r="C16" s="158" t="s">
        <v>67</v>
      </c>
      <c r="D16" s="159" t="s">
        <v>85</v>
      </c>
      <c r="E16" s="160"/>
      <c r="F16" s="160">
        <f>E16/12</f>
        <v>0</v>
      </c>
      <c r="G16" s="161"/>
      <c r="H16" s="162"/>
      <c r="I16" s="159" t="s">
        <v>86</v>
      </c>
      <c r="J16" s="7"/>
      <c r="K16" s="8"/>
    </row>
    <row r="17" spans="2:11" x14ac:dyDescent="0.3">
      <c r="B17" s="35" t="s">
        <v>87</v>
      </c>
      <c r="C17" s="158" t="s">
        <v>19</v>
      </c>
      <c r="D17" s="159" t="s">
        <v>63</v>
      </c>
      <c r="E17" s="160">
        <f>778.33*12</f>
        <v>9339.9600000000009</v>
      </c>
      <c r="F17" s="160">
        <f>E17/12</f>
        <v>778.33</v>
      </c>
      <c r="G17" s="161"/>
      <c r="H17" s="162"/>
      <c r="I17" s="159" t="s">
        <v>88</v>
      </c>
      <c r="J17" s="7"/>
      <c r="K17" s="8"/>
    </row>
    <row r="18" spans="2:11" x14ac:dyDescent="0.3">
      <c r="B18" s="35" t="s">
        <v>89</v>
      </c>
      <c r="C18" s="158" t="s">
        <v>90</v>
      </c>
      <c r="D18" s="159" t="s">
        <v>63</v>
      </c>
      <c r="E18" s="160">
        <v>-864.84</v>
      </c>
      <c r="F18" s="160">
        <f t="shared" ref="F17:F20" si="2">E18/12</f>
        <v>-72.070000000000007</v>
      </c>
      <c r="G18" s="161"/>
      <c r="H18" s="162"/>
      <c r="I18" s="159" t="s">
        <v>91</v>
      </c>
      <c r="J18" s="7"/>
      <c r="K18" s="8"/>
    </row>
    <row r="19" spans="2:11" x14ac:dyDescent="0.3">
      <c r="B19" s="35" t="s">
        <v>92</v>
      </c>
      <c r="C19" s="158" t="s">
        <v>19</v>
      </c>
      <c r="D19" s="159" t="s">
        <v>63</v>
      </c>
      <c r="E19" s="160">
        <v>9179.76</v>
      </c>
      <c r="F19" s="160">
        <f t="shared" si="2"/>
        <v>764.98</v>
      </c>
      <c r="G19" s="161"/>
      <c r="H19" s="162"/>
      <c r="I19" s="159" t="s">
        <v>93</v>
      </c>
      <c r="J19" s="7"/>
      <c r="K19" s="8"/>
    </row>
    <row r="20" spans="2:11" x14ac:dyDescent="0.3">
      <c r="B20" s="31" t="s">
        <v>94</v>
      </c>
      <c r="C20" s="165" t="s">
        <v>67</v>
      </c>
      <c r="D20" s="159" t="s">
        <v>95</v>
      </c>
      <c r="E20" s="160"/>
      <c r="F20" s="160">
        <f t="shared" si="2"/>
        <v>0</v>
      </c>
      <c r="G20" s="161"/>
      <c r="H20" s="162"/>
      <c r="I20" s="159" t="s">
        <v>96</v>
      </c>
      <c r="J20" s="7"/>
      <c r="K20" s="8"/>
    </row>
    <row r="21" spans="2:11" x14ac:dyDescent="0.3">
      <c r="B21" s="36" t="s">
        <v>10</v>
      </c>
      <c r="C21" s="37"/>
      <c r="D21" s="38"/>
      <c r="E21" s="39">
        <f>SUM(E4:E20)</f>
        <v>205087.80000000002</v>
      </c>
      <c r="F21" s="39">
        <f>SUM(F4:F20)</f>
        <v>17090.649999999998</v>
      </c>
      <c r="G21" s="40">
        <f>SUM(G4:G20)</f>
        <v>8.8300000000000003E-2</v>
      </c>
      <c r="H21" s="41">
        <f>SUM(H4:H20)</f>
        <v>0.62460000000000004</v>
      </c>
      <c r="I21" s="38"/>
      <c r="J21" s="9"/>
    </row>
    <row r="22" spans="2:11" x14ac:dyDescent="0.3">
      <c r="C22" s="10"/>
      <c r="E22" s="10"/>
      <c r="F22" s="10"/>
      <c r="G22" s="11"/>
      <c r="H22" s="12"/>
    </row>
    <row r="23" spans="2:11" x14ac:dyDescent="0.3">
      <c r="E23" s="10"/>
      <c r="F23" s="14"/>
      <c r="G23" s="29"/>
    </row>
    <row r="24" spans="2:11" x14ac:dyDescent="0.3">
      <c r="B24" s="2" t="s">
        <v>80</v>
      </c>
      <c r="E24" s="28"/>
      <c r="F24" s="14"/>
      <c r="G24" s="29"/>
      <c r="J24" s="13"/>
    </row>
    <row r="25" spans="2:11" x14ac:dyDescent="0.3">
      <c r="E25" s="27"/>
      <c r="F25" s="14"/>
      <c r="G25" s="29"/>
    </row>
    <row r="26" spans="2:11" x14ac:dyDescent="0.3">
      <c r="D26"/>
      <c r="E26" s="14"/>
      <c r="G26" s="29"/>
    </row>
    <row r="27" spans="2:11" x14ac:dyDescent="0.3">
      <c r="G27" s="29"/>
    </row>
  </sheetData>
  <mergeCells count="1">
    <mergeCell ref="J3:K3"/>
  </mergeCells>
  <conditionalFormatting sqref="C1:C9 C11:C13 C21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20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94"/>
  <sheetViews>
    <sheetView showGridLines="0" topLeftCell="A28" zoomScale="90" zoomScaleNormal="90" workbookViewId="0">
      <selection activeCell="G192" sqref="G192"/>
    </sheetView>
  </sheetViews>
  <sheetFormatPr defaultRowHeight="14.4" x14ac:dyDescent="0.3"/>
  <cols>
    <col min="2" max="2" width="5.33203125" bestFit="1" customWidth="1"/>
    <col min="3" max="3" width="38.33203125" bestFit="1" customWidth="1"/>
    <col min="4" max="7" width="15.88671875" customWidth="1"/>
    <col min="8" max="8" width="13.33203125" bestFit="1" customWidth="1"/>
    <col min="9" max="9" width="16.88671875" bestFit="1" customWidth="1"/>
    <col min="10" max="10" width="13.33203125" bestFit="1" customWidth="1"/>
    <col min="11" max="11" width="15.33203125" bestFit="1" customWidth="1"/>
  </cols>
  <sheetData>
    <row r="1" spans="2:9" ht="15" thickBot="1" x14ac:dyDescent="0.35"/>
    <row r="2" spans="2:9" ht="15" thickBot="1" x14ac:dyDescent="0.35">
      <c r="B2" s="119" t="s">
        <v>61</v>
      </c>
      <c r="C2" s="119"/>
      <c r="D2" s="119"/>
      <c r="E2" s="119"/>
      <c r="F2" s="119"/>
      <c r="G2" s="119"/>
    </row>
    <row r="3" spans="2:9" ht="29.4" thickBot="1" x14ac:dyDescent="0.35">
      <c r="B3" s="18" t="s">
        <v>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</row>
    <row r="4" spans="2:9" ht="15" thickBot="1" x14ac:dyDescent="0.35">
      <c r="B4" s="15">
        <v>1</v>
      </c>
      <c r="C4" s="16" t="s">
        <v>97</v>
      </c>
      <c r="D4" s="172">
        <v>2</v>
      </c>
      <c r="E4" s="17">
        <v>2400</v>
      </c>
      <c r="F4" s="17">
        <f>D4*E4</f>
        <v>4800</v>
      </c>
      <c r="G4" s="17">
        <f>12*F4</f>
        <v>57600</v>
      </c>
    </row>
    <row r="5" spans="2:9" ht="15" thickBot="1" x14ac:dyDescent="0.35">
      <c r="B5" s="15">
        <v>2</v>
      </c>
      <c r="C5" s="16" t="s">
        <v>98</v>
      </c>
      <c r="D5" s="172">
        <v>1</v>
      </c>
      <c r="E5" s="17">
        <v>2999.96</v>
      </c>
      <c r="F5" s="17">
        <f t="shared" ref="F5:F9" si="0">D5*E5</f>
        <v>2999.96</v>
      </c>
      <c r="G5" s="17">
        <f t="shared" ref="G5:G9" si="1">12*F5</f>
        <v>35999.520000000004</v>
      </c>
    </row>
    <row r="6" spans="2:9" ht="15" thickBot="1" x14ac:dyDescent="0.35">
      <c r="B6" s="15">
        <v>3</v>
      </c>
      <c r="C6" s="16" t="s">
        <v>99</v>
      </c>
      <c r="D6" s="172">
        <v>1</v>
      </c>
      <c r="E6" s="17">
        <v>2820</v>
      </c>
      <c r="F6" s="17">
        <f t="shared" si="0"/>
        <v>2820</v>
      </c>
      <c r="G6" s="17">
        <f t="shared" si="1"/>
        <v>33840</v>
      </c>
    </row>
    <row r="7" spans="2:9" ht="15" thickBot="1" x14ac:dyDescent="0.35">
      <c r="B7" s="15">
        <v>4</v>
      </c>
      <c r="C7" s="16" t="s">
        <v>100</v>
      </c>
      <c r="D7" s="172">
        <v>1</v>
      </c>
      <c r="E7" s="17">
        <v>2199.86</v>
      </c>
      <c r="F7" s="17">
        <f t="shared" si="0"/>
        <v>2199.86</v>
      </c>
      <c r="G7" s="17">
        <f t="shared" si="1"/>
        <v>26398.32</v>
      </c>
    </row>
    <row r="8" spans="2:9" ht="15" thickBot="1" x14ac:dyDescent="0.35">
      <c r="B8" s="15">
        <v>5</v>
      </c>
      <c r="C8" s="16" t="s">
        <v>101</v>
      </c>
      <c r="D8" s="172">
        <v>2</v>
      </c>
      <c r="E8" s="17">
        <v>3429.94</v>
      </c>
      <c r="F8" s="17">
        <f t="shared" si="0"/>
        <v>6859.88</v>
      </c>
      <c r="G8" s="17">
        <f t="shared" si="1"/>
        <v>82318.559999999998</v>
      </c>
    </row>
    <row r="9" spans="2:9" ht="15" thickBot="1" x14ac:dyDescent="0.35">
      <c r="B9" s="15">
        <v>6</v>
      </c>
      <c r="C9" s="16" t="s">
        <v>16</v>
      </c>
      <c r="D9" s="172">
        <v>1</v>
      </c>
      <c r="E9" s="17">
        <v>7499.97</v>
      </c>
      <c r="F9" s="17">
        <f t="shared" si="0"/>
        <v>7499.97</v>
      </c>
      <c r="G9" s="17">
        <f t="shared" si="1"/>
        <v>89999.64</v>
      </c>
    </row>
    <row r="10" spans="2:9" ht="15" thickBot="1" x14ac:dyDescent="0.35">
      <c r="B10" s="122" t="s">
        <v>1</v>
      </c>
      <c r="C10" s="122"/>
      <c r="D10" s="172">
        <f>SUM(D4:D9)</f>
        <v>8</v>
      </c>
      <c r="E10" s="17"/>
      <c r="F10" s="17">
        <f>SUM(F4:F9)</f>
        <v>27179.670000000002</v>
      </c>
      <c r="G10" s="17">
        <f>SUM(G4:G9)</f>
        <v>326156.03999999998</v>
      </c>
    </row>
    <row r="11" spans="2:9" ht="15" thickBot="1" x14ac:dyDescent="0.35"/>
    <row r="12" spans="2:9" ht="15" thickBot="1" x14ac:dyDescent="0.35">
      <c r="B12" s="119" t="s">
        <v>102</v>
      </c>
      <c r="C12" s="119"/>
      <c r="D12" s="119"/>
      <c r="E12" s="119"/>
      <c r="F12" s="119"/>
      <c r="G12" s="119"/>
    </row>
    <row r="13" spans="2:9" ht="43.8" thickBot="1" x14ac:dyDescent="0.35">
      <c r="B13" s="18" t="s">
        <v>0</v>
      </c>
      <c r="C13" s="19" t="s">
        <v>11</v>
      </c>
      <c r="D13" s="19" t="s">
        <v>12</v>
      </c>
      <c r="E13" s="19" t="s">
        <v>13</v>
      </c>
      <c r="F13" s="19" t="s">
        <v>14</v>
      </c>
      <c r="G13" s="19" t="s">
        <v>15</v>
      </c>
      <c r="H13" s="21" t="s">
        <v>17</v>
      </c>
      <c r="I13" s="21" t="s">
        <v>18</v>
      </c>
    </row>
    <row r="14" spans="2:9" ht="15" thickBot="1" x14ac:dyDescent="0.35">
      <c r="B14" s="30">
        <v>1</v>
      </c>
      <c r="C14" s="24" t="s">
        <v>97</v>
      </c>
      <c r="D14" s="203">
        <v>3</v>
      </c>
      <c r="E14" s="25">
        <v>2400</v>
      </c>
      <c r="F14" s="25">
        <f>D14*E14</f>
        <v>7200</v>
      </c>
      <c r="G14" s="25">
        <f>12*F14</f>
        <v>86400</v>
      </c>
      <c r="H14" s="181">
        <f>F14-F4</f>
        <v>2400</v>
      </c>
      <c r="I14" s="181">
        <f>G14-G4</f>
        <v>28800</v>
      </c>
    </row>
    <row r="15" spans="2:9" ht="15" thickBot="1" x14ac:dyDescent="0.35">
      <c r="B15" s="15">
        <v>2</v>
      </c>
      <c r="C15" s="16" t="s">
        <v>98</v>
      </c>
      <c r="D15" s="172">
        <v>1</v>
      </c>
      <c r="E15" s="17">
        <v>2999.96</v>
      </c>
      <c r="F15" s="17">
        <f t="shared" ref="F15:F19" si="2">D15*E15</f>
        <v>2999.96</v>
      </c>
      <c r="G15" s="17">
        <f t="shared" ref="G15:G19" si="3">12*F15</f>
        <v>35999.520000000004</v>
      </c>
      <c r="H15" s="20">
        <f>F15-F5</f>
        <v>0</v>
      </c>
      <c r="I15" s="20">
        <f>G15-G5</f>
        <v>0</v>
      </c>
    </row>
    <row r="16" spans="2:9" ht="15" thickBot="1" x14ac:dyDescent="0.35">
      <c r="B16" s="15">
        <v>3</v>
      </c>
      <c r="C16" s="16" t="s">
        <v>99</v>
      </c>
      <c r="D16" s="172">
        <v>1</v>
      </c>
      <c r="E16" s="17">
        <v>2820</v>
      </c>
      <c r="F16" s="17">
        <f t="shared" si="2"/>
        <v>2820</v>
      </c>
      <c r="G16" s="17">
        <f t="shared" si="3"/>
        <v>33840</v>
      </c>
      <c r="H16" s="20">
        <f>F16-F6</f>
        <v>0</v>
      </c>
      <c r="I16" s="20">
        <f>G16-G6</f>
        <v>0</v>
      </c>
    </row>
    <row r="17" spans="2:9" ht="15" thickBot="1" x14ac:dyDescent="0.35">
      <c r="B17" s="15">
        <v>4</v>
      </c>
      <c r="C17" s="16" t="s">
        <v>100</v>
      </c>
      <c r="D17" s="172">
        <v>1</v>
      </c>
      <c r="E17" s="17">
        <v>2199.86</v>
      </c>
      <c r="F17" s="17">
        <f t="shared" si="2"/>
        <v>2199.86</v>
      </c>
      <c r="G17" s="17">
        <f t="shared" si="3"/>
        <v>26398.32</v>
      </c>
      <c r="H17" s="20">
        <f>F17-F7</f>
        <v>0</v>
      </c>
      <c r="I17" s="20">
        <f>G17-G7</f>
        <v>0</v>
      </c>
    </row>
    <row r="18" spans="2:9" ht="15" thickBot="1" x14ac:dyDescent="0.35">
      <c r="B18" s="30">
        <v>5</v>
      </c>
      <c r="C18" s="24" t="s">
        <v>101</v>
      </c>
      <c r="D18" s="203">
        <v>1</v>
      </c>
      <c r="E18" s="25">
        <v>3429.94</v>
      </c>
      <c r="F18" s="25">
        <f t="shared" si="2"/>
        <v>3429.94</v>
      </c>
      <c r="G18" s="25">
        <f t="shared" si="3"/>
        <v>41159.279999999999</v>
      </c>
      <c r="H18" s="181">
        <f>F18-F8</f>
        <v>-3429.94</v>
      </c>
      <c r="I18" s="181">
        <f>G18-G8</f>
        <v>-41159.279999999999</v>
      </c>
    </row>
    <row r="19" spans="2:9" ht="15" thickBot="1" x14ac:dyDescent="0.35">
      <c r="B19" s="15">
        <v>6</v>
      </c>
      <c r="C19" s="16" t="s">
        <v>16</v>
      </c>
      <c r="D19" s="172">
        <v>1</v>
      </c>
      <c r="E19" s="17">
        <v>7499.97</v>
      </c>
      <c r="F19" s="17">
        <f t="shared" si="2"/>
        <v>7499.97</v>
      </c>
      <c r="G19" s="17">
        <f t="shared" si="3"/>
        <v>89999.64</v>
      </c>
      <c r="H19" s="20">
        <f>F19-F9</f>
        <v>0</v>
      </c>
      <c r="I19" s="20">
        <f>G19-G9</f>
        <v>0</v>
      </c>
    </row>
    <row r="20" spans="2:9" ht="15" thickBot="1" x14ac:dyDescent="0.35">
      <c r="B20" s="118" t="s">
        <v>1</v>
      </c>
      <c r="C20" s="118"/>
      <c r="D20" s="18">
        <f>SUM(D14:D19)</f>
        <v>8</v>
      </c>
      <c r="E20" s="22"/>
      <c r="F20" s="22">
        <f>SUM(F14:F19)</f>
        <v>26149.73</v>
      </c>
      <c r="G20" s="22">
        <f>SUM(G14:G19)</f>
        <v>313796.76</v>
      </c>
      <c r="H20" s="20">
        <f>SUM(H14:H19)</f>
        <v>-1029.94</v>
      </c>
      <c r="I20" s="20">
        <f>SUM(I14:I19)</f>
        <v>-12359.279999999999</v>
      </c>
    </row>
    <row r="21" spans="2:9" s="1" customFormat="1" ht="15" thickBot="1" x14ac:dyDescent="0.35"/>
    <row r="22" spans="2:9" ht="15" thickBot="1" x14ac:dyDescent="0.35">
      <c r="B22" s="119" t="s">
        <v>103</v>
      </c>
      <c r="C22" s="119"/>
      <c r="D22" s="119"/>
      <c r="E22" s="119"/>
      <c r="F22" s="119"/>
      <c r="G22" s="119"/>
    </row>
    <row r="23" spans="2:9" ht="43.8" thickBot="1" x14ac:dyDescent="0.35">
      <c r="B23" s="18" t="s">
        <v>0</v>
      </c>
      <c r="C23" s="19" t="s">
        <v>11</v>
      </c>
      <c r="D23" s="19" t="s">
        <v>12</v>
      </c>
      <c r="E23" s="19" t="s">
        <v>13</v>
      </c>
      <c r="F23" s="19" t="s">
        <v>14</v>
      </c>
      <c r="G23" s="19" t="s">
        <v>15</v>
      </c>
      <c r="H23" s="21" t="s">
        <v>17</v>
      </c>
      <c r="I23" s="21" t="s">
        <v>18</v>
      </c>
    </row>
    <row r="24" spans="2:9" ht="15" thickBot="1" x14ac:dyDescent="0.35">
      <c r="B24" s="30">
        <v>1</v>
      </c>
      <c r="C24" s="24" t="s">
        <v>97</v>
      </c>
      <c r="D24" s="204">
        <v>3</v>
      </c>
      <c r="E24" s="25">
        <v>2646.51</v>
      </c>
      <c r="F24" s="25">
        <f>E24*D24</f>
        <v>7939.5300000000007</v>
      </c>
      <c r="G24" s="25">
        <f>12*F24</f>
        <v>95274.360000000015</v>
      </c>
      <c r="H24" s="181">
        <f>F24-F14</f>
        <v>739.53000000000065</v>
      </c>
      <c r="I24" s="181">
        <f>G24-G14</f>
        <v>8874.3600000000151</v>
      </c>
    </row>
    <row r="25" spans="2:9" ht="15" thickBot="1" x14ac:dyDescent="0.35">
      <c r="B25" s="30">
        <v>2</v>
      </c>
      <c r="C25" s="24" t="s">
        <v>98</v>
      </c>
      <c r="D25" s="204">
        <v>1</v>
      </c>
      <c r="E25" s="25">
        <v>3311.23</v>
      </c>
      <c r="F25" s="25">
        <f t="shared" ref="F25:F29" si="4">E25*D25</f>
        <v>3311.23</v>
      </c>
      <c r="G25" s="25">
        <f t="shared" ref="G25:G29" si="5">12*F25</f>
        <v>39734.76</v>
      </c>
      <c r="H25" s="181">
        <f>F25-F15</f>
        <v>311.27</v>
      </c>
      <c r="I25" s="181">
        <f>G25-G15</f>
        <v>3735.239999999998</v>
      </c>
    </row>
    <row r="26" spans="2:9" ht="15" thickBot="1" x14ac:dyDescent="0.35">
      <c r="B26" s="30">
        <v>3</v>
      </c>
      <c r="C26" s="24" t="s">
        <v>99</v>
      </c>
      <c r="D26" s="204">
        <v>1</v>
      </c>
      <c r="E26" s="25">
        <v>3149.77</v>
      </c>
      <c r="F26" s="25">
        <f t="shared" si="4"/>
        <v>3149.77</v>
      </c>
      <c r="G26" s="25">
        <f t="shared" si="5"/>
        <v>37797.24</v>
      </c>
      <c r="H26" s="181">
        <f>F26-F16</f>
        <v>329.77</v>
      </c>
      <c r="I26" s="181">
        <f>G26-G16</f>
        <v>3957.239999999998</v>
      </c>
    </row>
    <row r="27" spans="2:9" ht="15" thickBot="1" x14ac:dyDescent="0.35">
      <c r="B27" s="30">
        <v>4</v>
      </c>
      <c r="C27" s="24" t="s">
        <v>100</v>
      </c>
      <c r="D27" s="204">
        <v>1</v>
      </c>
      <c r="E27" s="25">
        <v>2444.5700000000002</v>
      </c>
      <c r="F27" s="25">
        <f t="shared" si="4"/>
        <v>2444.5700000000002</v>
      </c>
      <c r="G27" s="25">
        <f t="shared" si="5"/>
        <v>29334.840000000004</v>
      </c>
      <c r="H27" s="181">
        <f>F27-F17</f>
        <v>244.71000000000004</v>
      </c>
      <c r="I27" s="181">
        <f>G27-G17</f>
        <v>2936.5200000000041</v>
      </c>
    </row>
    <row r="28" spans="2:9" ht="15" thickBot="1" x14ac:dyDescent="0.35">
      <c r="B28" s="179">
        <v>5</v>
      </c>
      <c r="C28" s="24" t="s">
        <v>101</v>
      </c>
      <c r="D28" s="204">
        <v>1</v>
      </c>
      <c r="E28" s="25">
        <v>3796.33</v>
      </c>
      <c r="F28" s="25">
        <f t="shared" si="4"/>
        <v>3796.33</v>
      </c>
      <c r="G28" s="180">
        <f t="shared" si="5"/>
        <v>45555.96</v>
      </c>
      <c r="H28" s="181">
        <f>F28-F18</f>
        <v>366.38999999999987</v>
      </c>
      <c r="I28" s="181">
        <f>G28-G18</f>
        <v>4396.68</v>
      </c>
    </row>
    <row r="29" spans="2:9" ht="15" thickBot="1" x14ac:dyDescent="0.35">
      <c r="B29" s="30">
        <v>6</v>
      </c>
      <c r="C29" s="24" t="s">
        <v>16</v>
      </c>
      <c r="D29" s="204">
        <v>1</v>
      </c>
      <c r="E29" s="25">
        <v>8668.23</v>
      </c>
      <c r="F29" s="25">
        <f t="shared" si="4"/>
        <v>8668.23</v>
      </c>
      <c r="G29" s="25">
        <f t="shared" si="5"/>
        <v>104018.76</v>
      </c>
      <c r="H29" s="181">
        <f>F29-F19</f>
        <v>1168.2599999999993</v>
      </c>
      <c r="I29" s="181">
        <f>G29-G19</f>
        <v>14019.119999999995</v>
      </c>
    </row>
    <row r="30" spans="2:9" ht="15" thickBot="1" x14ac:dyDescent="0.35">
      <c r="B30" s="118" t="s">
        <v>1</v>
      </c>
      <c r="C30" s="118"/>
      <c r="D30" s="18">
        <f>SUM(D24:D29)</f>
        <v>8</v>
      </c>
      <c r="E30" s="22"/>
      <c r="F30" s="22">
        <f>SUM(F24:F29)</f>
        <v>29309.66</v>
      </c>
      <c r="G30" s="22">
        <f>SUM(G24:G29)</f>
        <v>351715.92</v>
      </c>
      <c r="H30" s="20">
        <f>F30-F20</f>
        <v>3159.9300000000003</v>
      </c>
      <c r="I30" s="20">
        <f>G30-G20</f>
        <v>37919.159999999974</v>
      </c>
    </row>
    <row r="31" spans="2:9" ht="15" thickBot="1" x14ac:dyDescent="0.35">
      <c r="F31" s="23"/>
      <c r="G31" s="23"/>
    </row>
    <row r="32" spans="2:9" ht="15" thickBot="1" x14ac:dyDescent="0.35">
      <c r="B32" s="119" t="s">
        <v>104</v>
      </c>
      <c r="C32" s="119"/>
      <c r="D32" s="119"/>
      <c r="E32" s="119"/>
      <c r="F32" s="119"/>
      <c r="G32" s="119"/>
    </row>
    <row r="33" spans="2:9" ht="43.8" thickBot="1" x14ac:dyDescent="0.35">
      <c r="B33" s="18" t="s">
        <v>0</v>
      </c>
      <c r="C33" s="19" t="s">
        <v>11</v>
      </c>
      <c r="D33" s="19" t="s">
        <v>12</v>
      </c>
      <c r="E33" s="19" t="s">
        <v>13</v>
      </c>
      <c r="F33" s="19" t="s">
        <v>14</v>
      </c>
      <c r="G33" s="19" t="s">
        <v>15</v>
      </c>
      <c r="H33" s="21" t="s">
        <v>17</v>
      </c>
      <c r="I33" s="21" t="s">
        <v>18</v>
      </c>
    </row>
    <row r="34" spans="2:9" ht="15" thickBot="1" x14ac:dyDescent="0.35">
      <c r="B34" s="30">
        <v>1</v>
      </c>
      <c r="C34" s="24" t="s">
        <v>97</v>
      </c>
      <c r="D34" s="203">
        <v>2</v>
      </c>
      <c r="E34" s="25">
        <v>2646.51</v>
      </c>
      <c r="F34" s="25">
        <f>E34*D34</f>
        <v>5293.02</v>
      </c>
      <c r="G34" s="25">
        <f>12*F34</f>
        <v>63516.240000000005</v>
      </c>
      <c r="H34" s="181">
        <f>F34-F24</f>
        <v>-2646.51</v>
      </c>
      <c r="I34" s="181">
        <f>G34-G24</f>
        <v>-31758.12000000001</v>
      </c>
    </row>
    <row r="35" spans="2:9" ht="15" thickBot="1" x14ac:dyDescent="0.35">
      <c r="B35" s="173">
        <v>2</v>
      </c>
      <c r="C35" s="174" t="s">
        <v>98</v>
      </c>
      <c r="D35" s="189">
        <v>1</v>
      </c>
      <c r="E35" s="175">
        <v>3311.23</v>
      </c>
      <c r="F35" s="175">
        <f t="shared" ref="F35:F39" si="6">E35*D35</f>
        <v>3311.23</v>
      </c>
      <c r="G35" s="175">
        <f t="shared" ref="G35:G39" si="7">12*F35</f>
        <v>39734.76</v>
      </c>
      <c r="H35" s="176">
        <f>F35-F25</f>
        <v>0</v>
      </c>
      <c r="I35" s="176">
        <f>G35-G25</f>
        <v>0</v>
      </c>
    </row>
    <row r="36" spans="2:9" ht="15" thickBot="1" x14ac:dyDescent="0.35">
      <c r="B36" s="173">
        <v>3</v>
      </c>
      <c r="C36" s="174" t="s">
        <v>99</v>
      </c>
      <c r="D36" s="189">
        <v>1</v>
      </c>
      <c r="E36" s="175">
        <v>3149.77</v>
      </c>
      <c r="F36" s="175">
        <f t="shared" si="6"/>
        <v>3149.77</v>
      </c>
      <c r="G36" s="175">
        <f t="shared" si="7"/>
        <v>37797.24</v>
      </c>
      <c r="H36" s="176">
        <f>F36-F26</f>
        <v>0</v>
      </c>
      <c r="I36" s="176">
        <f>G36-G26</f>
        <v>0</v>
      </c>
    </row>
    <row r="37" spans="2:9" ht="15" thickBot="1" x14ac:dyDescent="0.35">
      <c r="B37" s="173">
        <v>4</v>
      </c>
      <c r="C37" s="174" t="s">
        <v>100</v>
      </c>
      <c r="D37" s="189">
        <v>1</v>
      </c>
      <c r="E37" s="175">
        <v>2444.5700000000002</v>
      </c>
      <c r="F37" s="175">
        <f t="shared" si="6"/>
        <v>2444.5700000000002</v>
      </c>
      <c r="G37" s="175">
        <f t="shared" si="7"/>
        <v>29334.840000000004</v>
      </c>
      <c r="H37" s="176">
        <f>F37-F27</f>
        <v>0</v>
      </c>
      <c r="I37" s="176">
        <f>G37-G27</f>
        <v>0</v>
      </c>
    </row>
    <row r="38" spans="2:9" ht="15" thickBot="1" x14ac:dyDescent="0.35">
      <c r="B38" s="179">
        <v>5</v>
      </c>
      <c r="C38" s="24" t="s">
        <v>101</v>
      </c>
      <c r="D38" s="203">
        <v>0</v>
      </c>
      <c r="E38" s="25">
        <v>3796.33</v>
      </c>
      <c r="F38" s="25">
        <f t="shared" si="6"/>
        <v>0</v>
      </c>
      <c r="G38" s="180">
        <f t="shared" si="7"/>
        <v>0</v>
      </c>
      <c r="H38" s="181">
        <f>F38-F28</f>
        <v>-3796.33</v>
      </c>
      <c r="I38" s="181">
        <f>G38-G28</f>
        <v>-45555.96</v>
      </c>
    </row>
    <row r="39" spans="2:9" ht="15" thickBot="1" x14ac:dyDescent="0.35">
      <c r="B39" s="173">
        <v>6</v>
      </c>
      <c r="C39" s="174" t="s">
        <v>16</v>
      </c>
      <c r="D39" s="189">
        <v>1</v>
      </c>
      <c r="E39" s="175">
        <v>8668.23</v>
      </c>
      <c r="F39" s="175">
        <f t="shared" si="6"/>
        <v>8668.23</v>
      </c>
      <c r="G39" s="175">
        <f t="shared" si="7"/>
        <v>104018.76</v>
      </c>
      <c r="H39" s="176">
        <f>F39-F29</f>
        <v>0</v>
      </c>
      <c r="I39" s="176">
        <f>G39-G29</f>
        <v>0</v>
      </c>
    </row>
    <row r="40" spans="2:9" ht="15" thickBot="1" x14ac:dyDescent="0.35">
      <c r="B40" s="118" t="s">
        <v>1</v>
      </c>
      <c r="C40" s="118"/>
      <c r="D40" s="18">
        <f>SUM(D34:D39)</f>
        <v>6</v>
      </c>
      <c r="E40" s="22"/>
      <c r="F40" s="22">
        <f>SUM(F34:F39)</f>
        <v>22866.82</v>
      </c>
      <c r="G40" s="22">
        <f>SUM(G34:G39)</f>
        <v>274401.83999999997</v>
      </c>
      <c r="H40" s="20">
        <f>F40-F30</f>
        <v>-6442.84</v>
      </c>
      <c r="I40" s="20">
        <f>G40-G30</f>
        <v>-77314.080000000016</v>
      </c>
    </row>
    <row r="41" spans="2:9" ht="15" thickBot="1" x14ac:dyDescent="0.35"/>
    <row r="42" spans="2:9" ht="15" thickBot="1" x14ac:dyDescent="0.35">
      <c r="B42" s="184" t="s">
        <v>112</v>
      </c>
      <c r="C42" s="184"/>
      <c r="D42" s="184"/>
      <c r="E42" s="184"/>
      <c r="F42" s="184"/>
      <c r="G42" s="184"/>
    </row>
    <row r="43" spans="2:9" ht="43.8" thickBot="1" x14ac:dyDescent="0.35">
      <c r="B43" s="18" t="s">
        <v>0</v>
      </c>
      <c r="C43" s="19" t="s">
        <v>11</v>
      </c>
      <c r="D43" s="19" t="s">
        <v>12</v>
      </c>
      <c r="E43" s="19" t="s">
        <v>13</v>
      </c>
      <c r="F43" s="19" t="s">
        <v>14</v>
      </c>
      <c r="G43" s="19" t="s">
        <v>15</v>
      </c>
      <c r="H43" s="21" t="s">
        <v>17</v>
      </c>
      <c r="I43" s="21" t="s">
        <v>18</v>
      </c>
    </row>
    <row r="44" spans="2:9" ht="15" thickBot="1" x14ac:dyDescent="0.35">
      <c r="B44" s="173">
        <v>1</v>
      </c>
      <c r="C44" s="174" t="s">
        <v>97</v>
      </c>
      <c r="D44" s="205">
        <v>2</v>
      </c>
      <c r="E44" s="175">
        <v>2646.51</v>
      </c>
      <c r="F44" s="175">
        <f>E44*D44</f>
        <v>5293.02</v>
      </c>
      <c r="G44" s="175">
        <f>12*F44</f>
        <v>63516.240000000005</v>
      </c>
      <c r="H44" s="176">
        <f>F44-F34</f>
        <v>0</v>
      </c>
      <c r="I44" s="176">
        <f>G44-G34</f>
        <v>0</v>
      </c>
    </row>
    <row r="45" spans="2:9" ht="15" thickBot="1" x14ac:dyDescent="0.35">
      <c r="B45" s="173">
        <v>2</v>
      </c>
      <c r="C45" s="174" t="s">
        <v>98</v>
      </c>
      <c r="D45" s="189">
        <v>1</v>
      </c>
      <c r="E45" s="175">
        <v>3311.23</v>
      </c>
      <c r="F45" s="175">
        <f t="shared" ref="F45:F49" si="8">E45*D45</f>
        <v>3311.23</v>
      </c>
      <c r="G45" s="175">
        <f t="shared" ref="G45:G49" si="9">12*F45</f>
        <v>39734.76</v>
      </c>
      <c r="H45" s="176">
        <f>F45-F35</f>
        <v>0</v>
      </c>
      <c r="I45" s="176">
        <f>G45-G35</f>
        <v>0</v>
      </c>
    </row>
    <row r="46" spans="2:9" ht="15" thickBot="1" x14ac:dyDescent="0.35">
      <c r="B46" s="30">
        <v>3</v>
      </c>
      <c r="C46" s="24" t="s">
        <v>99</v>
      </c>
      <c r="D46" s="204">
        <v>1</v>
      </c>
      <c r="E46" s="25">
        <v>3300.93</v>
      </c>
      <c r="F46" s="25">
        <f t="shared" si="8"/>
        <v>3300.93</v>
      </c>
      <c r="G46" s="25">
        <f t="shared" si="9"/>
        <v>39611.159999999996</v>
      </c>
      <c r="H46" s="181">
        <f>F46-F36</f>
        <v>151.15999999999985</v>
      </c>
      <c r="I46" s="181">
        <f>G46-G36</f>
        <v>1813.9199999999983</v>
      </c>
    </row>
    <row r="47" spans="2:9" ht="15" thickBot="1" x14ac:dyDescent="0.35">
      <c r="B47" s="30">
        <v>4</v>
      </c>
      <c r="C47" s="24" t="s">
        <v>100</v>
      </c>
      <c r="D47" s="204">
        <v>1</v>
      </c>
      <c r="E47" s="25">
        <v>2569.15</v>
      </c>
      <c r="F47" s="25">
        <f t="shared" si="8"/>
        <v>2569.15</v>
      </c>
      <c r="G47" s="25">
        <f t="shared" si="9"/>
        <v>30829.800000000003</v>
      </c>
      <c r="H47" s="181">
        <f>F47-F37</f>
        <v>124.57999999999993</v>
      </c>
      <c r="I47" s="181">
        <f>G47-G37</f>
        <v>1494.9599999999991</v>
      </c>
    </row>
    <row r="48" spans="2:9" ht="15" thickBot="1" x14ac:dyDescent="0.35">
      <c r="B48" s="177">
        <v>5</v>
      </c>
      <c r="C48" s="174" t="s">
        <v>101</v>
      </c>
      <c r="D48" s="205">
        <v>0</v>
      </c>
      <c r="E48" s="175">
        <v>3796.33</v>
      </c>
      <c r="F48" s="175">
        <f t="shared" si="8"/>
        <v>0</v>
      </c>
      <c r="G48" s="178">
        <f t="shared" si="9"/>
        <v>0</v>
      </c>
      <c r="H48" s="176">
        <f>F48-F38</f>
        <v>0</v>
      </c>
      <c r="I48" s="176">
        <f>G48-G38</f>
        <v>0</v>
      </c>
    </row>
    <row r="49" spans="2:10" ht="15" thickBot="1" x14ac:dyDescent="0.35">
      <c r="B49" s="173">
        <v>6</v>
      </c>
      <c r="C49" s="174" t="s">
        <v>16</v>
      </c>
      <c r="D49" s="189">
        <v>1</v>
      </c>
      <c r="E49" s="175">
        <v>8668.23</v>
      </c>
      <c r="F49" s="175">
        <f t="shared" si="8"/>
        <v>8668.23</v>
      </c>
      <c r="G49" s="175">
        <f t="shared" si="9"/>
        <v>104018.76</v>
      </c>
      <c r="H49" s="176">
        <f>F49-F39</f>
        <v>0</v>
      </c>
      <c r="I49" s="176">
        <f>G49-G39</f>
        <v>0</v>
      </c>
    </row>
    <row r="50" spans="2:10" ht="15" thickBot="1" x14ac:dyDescent="0.35">
      <c r="B50" s="182" t="s">
        <v>1</v>
      </c>
      <c r="C50" s="182"/>
      <c r="D50" s="206">
        <f>SUM(D44:D49)</f>
        <v>6</v>
      </c>
      <c r="E50" s="183"/>
      <c r="F50" s="183">
        <f>SUM(F44:F49)</f>
        <v>23142.559999999998</v>
      </c>
      <c r="G50" s="183">
        <f>SUM(G44:G49)</f>
        <v>277710.72000000003</v>
      </c>
      <c r="H50" s="176">
        <f>F50-F40</f>
        <v>275.73999999999796</v>
      </c>
      <c r="I50" s="176">
        <f>G50-G40</f>
        <v>3308.8800000000629</v>
      </c>
    </row>
    <row r="51" spans="2:10" ht="15" thickBot="1" x14ac:dyDescent="0.35">
      <c r="J51" s="26"/>
    </row>
    <row r="52" spans="2:10" ht="15" thickBot="1" x14ac:dyDescent="0.35">
      <c r="B52" s="184" t="s">
        <v>113</v>
      </c>
      <c r="C52" s="184"/>
      <c r="D52" s="184"/>
      <c r="E52" s="184"/>
      <c r="F52" s="184"/>
      <c r="G52" s="184"/>
    </row>
    <row r="53" spans="2:10" ht="43.8" thickBot="1" x14ac:dyDescent="0.35">
      <c r="B53" s="18" t="s">
        <v>0</v>
      </c>
      <c r="C53" s="19" t="s">
        <v>11</v>
      </c>
      <c r="D53" s="19" t="s">
        <v>12</v>
      </c>
      <c r="E53" s="19" t="s">
        <v>13</v>
      </c>
      <c r="F53" s="19" t="s">
        <v>14</v>
      </c>
      <c r="G53" s="19" t="s">
        <v>15</v>
      </c>
      <c r="H53" s="21" t="s">
        <v>17</v>
      </c>
      <c r="I53" s="21" t="s">
        <v>18</v>
      </c>
    </row>
    <row r="54" spans="2:10" ht="15" thickBot="1" x14ac:dyDescent="0.35">
      <c r="B54" s="30">
        <v>1</v>
      </c>
      <c r="C54" s="24" t="s">
        <v>97</v>
      </c>
      <c r="D54" s="207">
        <v>2</v>
      </c>
      <c r="E54" s="25">
        <v>2791.89</v>
      </c>
      <c r="F54" s="25">
        <f>E54*D54</f>
        <v>5583.78</v>
      </c>
      <c r="G54" s="25">
        <f>12*F54</f>
        <v>67005.36</v>
      </c>
      <c r="H54" s="181">
        <f>F54-F44</f>
        <v>290.75999999999931</v>
      </c>
      <c r="I54" s="181">
        <f>G54-G44</f>
        <v>3489.1199999999953</v>
      </c>
    </row>
    <row r="55" spans="2:10" ht="15" thickBot="1" x14ac:dyDescent="0.35">
      <c r="B55" s="30">
        <v>2</v>
      </c>
      <c r="C55" s="24" t="s">
        <v>98</v>
      </c>
      <c r="D55" s="204">
        <v>1</v>
      </c>
      <c r="E55" s="25">
        <v>3498.62</v>
      </c>
      <c r="F55" s="25">
        <f t="shared" ref="F55:F59" si="10">E55*D55</f>
        <v>3498.62</v>
      </c>
      <c r="G55" s="25">
        <f t="shared" ref="G55:G59" si="11">12*F55</f>
        <v>41983.44</v>
      </c>
      <c r="H55" s="181">
        <f>F55-F45</f>
        <v>187.38999999999987</v>
      </c>
      <c r="I55" s="181">
        <f>G55-G45</f>
        <v>2248.6800000000003</v>
      </c>
    </row>
    <row r="56" spans="2:10" ht="15" thickBot="1" x14ac:dyDescent="0.35">
      <c r="B56" s="173">
        <v>3</v>
      </c>
      <c r="C56" s="174" t="s">
        <v>99</v>
      </c>
      <c r="D56" s="189">
        <v>1</v>
      </c>
      <c r="E56" s="175">
        <v>3300.93</v>
      </c>
      <c r="F56" s="175">
        <f t="shared" si="10"/>
        <v>3300.93</v>
      </c>
      <c r="G56" s="175">
        <f t="shared" si="11"/>
        <v>39611.159999999996</v>
      </c>
      <c r="H56" s="176">
        <f>F56-F46</f>
        <v>0</v>
      </c>
      <c r="I56" s="176">
        <f>G56-G46</f>
        <v>0</v>
      </c>
    </row>
    <row r="57" spans="2:10" ht="15" thickBot="1" x14ac:dyDescent="0.35">
      <c r="B57" s="173">
        <v>4</v>
      </c>
      <c r="C57" s="174" t="s">
        <v>100</v>
      </c>
      <c r="D57" s="189">
        <v>1</v>
      </c>
      <c r="E57" s="175">
        <v>2569.15</v>
      </c>
      <c r="F57" s="175">
        <f t="shared" si="10"/>
        <v>2569.15</v>
      </c>
      <c r="G57" s="175">
        <f t="shared" si="11"/>
        <v>30829.800000000003</v>
      </c>
      <c r="H57" s="176">
        <f>F57-F47</f>
        <v>0</v>
      </c>
      <c r="I57" s="176">
        <f>G57-G47</f>
        <v>0</v>
      </c>
    </row>
    <row r="58" spans="2:10" ht="15" thickBot="1" x14ac:dyDescent="0.35">
      <c r="B58" s="177">
        <v>5</v>
      </c>
      <c r="C58" s="174" t="s">
        <v>101</v>
      </c>
      <c r="D58" s="205">
        <v>0</v>
      </c>
      <c r="E58" s="175"/>
      <c r="F58" s="175">
        <f t="shared" si="10"/>
        <v>0</v>
      </c>
      <c r="G58" s="178">
        <f t="shared" si="11"/>
        <v>0</v>
      </c>
      <c r="H58" s="176">
        <f>F58-F48</f>
        <v>0</v>
      </c>
      <c r="I58" s="176">
        <f>G58-G48</f>
        <v>0</v>
      </c>
    </row>
    <row r="59" spans="2:10" ht="15" thickBot="1" x14ac:dyDescent="0.35">
      <c r="B59" s="30">
        <v>6</v>
      </c>
      <c r="C59" s="24" t="s">
        <v>16</v>
      </c>
      <c r="D59" s="204">
        <v>1</v>
      </c>
      <c r="E59" s="25">
        <v>9011.3700000000008</v>
      </c>
      <c r="F59" s="25">
        <f t="shared" si="10"/>
        <v>9011.3700000000008</v>
      </c>
      <c r="G59" s="25">
        <f t="shared" si="11"/>
        <v>108136.44</v>
      </c>
      <c r="H59" s="181">
        <f>F59-F49</f>
        <v>343.14000000000124</v>
      </c>
      <c r="I59" s="181">
        <f>G59-G49</f>
        <v>4117.6800000000076</v>
      </c>
    </row>
    <row r="60" spans="2:10" ht="15" thickBot="1" x14ac:dyDescent="0.35">
      <c r="B60" s="182" t="s">
        <v>1</v>
      </c>
      <c r="C60" s="182"/>
      <c r="D60" s="206">
        <f>SUM(D54:D59)</f>
        <v>6</v>
      </c>
      <c r="E60" s="183"/>
      <c r="F60" s="183">
        <f>SUM(F54:F59)</f>
        <v>23963.85</v>
      </c>
      <c r="G60" s="183">
        <f>SUM(G54:G59)</f>
        <v>287566.2</v>
      </c>
      <c r="H60" s="176">
        <f>F60-F50</f>
        <v>821.29000000000087</v>
      </c>
      <c r="I60" s="176">
        <f>G60-G50</f>
        <v>9855.4799999999814</v>
      </c>
    </row>
    <row r="61" spans="2:10" ht="15" thickBot="1" x14ac:dyDescent="0.35"/>
    <row r="62" spans="2:10" ht="15" thickBot="1" x14ac:dyDescent="0.35">
      <c r="B62" s="185" t="s">
        <v>107</v>
      </c>
      <c r="C62" s="185"/>
      <c r="D62" s="185"/>
      <c r="E62" s="185"/>
      <c r="F62" s="185"/>
      <c r="G62" s="185"/>
    </row>
    <row r="63" spans="2:10" ht="43.8" thickBot="1" x14ac:dyDescent="0.35">
      <c r="B63" s="18" t="s">
        <v>0</v>
      </c>
      <c r="C63" s="19" t="s">
        <v>11</v>
      </c>
      <c r="D63" s="19" t="s">
        <v>12</v>
      </c>
      <c r="E63" s="19" t="s">
        <v>13</v>
      </c>
      <c r="F63" s="19" t="s">
        <v>14</v>
      </c>
      <c r="G63" s="19" t="s">
        <v>15</v>
      </c>
      <c r="H63" s="21" t="s">
        <v>17</v>
      </c>
      <c r="I63" s="21" t="s">
        <v>18</v>
      </c>
    </row>
    <row r="64" spans="2:10" ht="15" thickBot="1" x14ac:dyDescent="0.35">
      <c r="B64" s="173">
        <v>1</v>
      </c>
      <c r="C64" s="174" t="s">
        <v>97</v>
      </c>
      <c r="D64" s="205">
        <v>2</v>
      </c>
      <c r="E64" s="175">
        <v>2791.89</v>
      </c>
      <c r="F64" s="175">
        <f>E64*D64</f>
        <v>5583.78</v>
      </c>
      <c r="G64" s="175">
        <f>12*F64</f>
        <v>67005.36</v>
      </c>
      <c r="H64" s="176">
        <f>F64-F54</f>
        <v>0</v>
      </c>
      <c r="I64" s="176">
        <f>G64-G54</f>
        <v>0</v>
      </c>
    </row>
    <row r="65" spans="2:9" ht="15" thickBot="1" x14ac:dyDescent="0.35">
      <c r="B65" s="173">
        <v>2</v>
      </c>
      <c r="C65" s="174" t="s">
        <v>98</v>
      </c>
      <c r="D65" s="189">
        <v>1</v>
      </c>
      <c r="E65" s="175">
        <v>3498.62</v>
      </c>
      <c r="F65" s="175">
        <f t="shared" ref="F65:F68" si="12">E65*D65</f>
        <v>3498.62</v>
      </c>
      <c r="G65" s="175">
        <f t="shared" ref="G65:G71" si="13">12*F65</f>
        <v>41983.44</v>
      </c>
      <c r="H65" s="176">
        <f>F65-F55</f>
        <v>0</v>
      </c>
      <c r="I65" s="176">
        <f>G65-G55</f>
        <v>0</v>
      </c>
    </row>
    <row r="66" spans="2:9" ht="15" thickBot="1" x14ac:dyDescent="0.35">
      <c r="B66" s="30">
        <v>3</v>
      </c>
      <c r="C66" s="24" t="s">
        <v>99</v>
      </c>
      <c r="D66" s="204">
        <v>1</v>
      </c>
      <c r="E66" s="25">
        <v>3367.1</v>
      </c>
      <c r="F66" s="25">
        <f t="shared" si="12"/>
        <v>3367.1</v>
      </c>
      <c r="G66" s="25">
        <f t="shared" si="13"/>
        <v>40405.199999999997</v>
      </c>
      <c r="H66" s="181">
        <f>F66-F56</f>
        <v>66.170000000000073</v>
      </c>
      <c r="I66" s="181">
        <f>G66-G56</f>
        <v>794.04000000000087</v>
      </c>
    </row>
    <row r="67" spans="2:9" ht="15" thickBot="1" x14ac:dyDescent="0.35">
      <c r="B67" s="30">
        <v>4</v>
      </c>
      <c r="C67" s="24" t="s">
        <v>100</v>
      </c>
      <c r="D67" s="204">
        <v>1</v>
      </c>
      <c r="E67" s="25">
        <v>2615.02</v>
      </c>
      <c r="F67" s="25">
        <f t="shared" si="12"/>
        <v>2615.02</v>
      </c>
      <c r="G67" s="25">
        <f t="shared" si="13"/>
        <v>31380.239999999998</v>
      </c>
      <c r="H67" s="181">
        <f>F67-F57</f>
        <v>45.869999999999891</v>
      </c>
      <c r="I67" s="181">
        <f>G67-G57</f>
        <v>550.43999999999505</v>
      </c>
    </row>
    <row r="68" spans="2:9" ht="15" thickBot="1" x14ac:dyDescent="0.35">
      <c r="B68" s="177">
        <v>5</v>
      </c>
      <c r="C68" s="174" t="s">
        <v>101</v>
      </c>
      <c r="D68" s="205">
        <v>0</v>
      </c>
      <c r="E68" s="175"/>
      <c r="F68" s="175">
        <f t="shared" si="12"/>
        <v>0</v>
      </c>
      <c r="G68" s="178">
        <f t="shared" si="13"/>
        <v>0</v>
      </c>
      <c r="H68" s="176">
        <f>F68-F58</f>
        <v>0</v>
      </c>
      <c r="I68" s="176">
        <f>G68-G58</f>
        <v>0</v>
      </c>
    </row>
    <row r="69" spans="2:9" ht="15" thickBot="1" x14ac:dyDescent="0.35">
      <c r="B69" s="186">
        <v>6</v>
      </c>
      <c r="C69" s="190" t="s">
        <v>16</v>
      </c>
      <c r="D69" s="205">
        <v>1</v>
      </c>
      <c r="E69" s="175">
        <v>5888.25</v>
      </c>
      <c r="F69" s="175">
        <f>E69*D69</f>
        <v>5888.25</v>
      </c>
      <c r="G69" s="178">
        <f>F69*12</f>
        <v>70659</v>
      </c>
      <c r="H69" s="176"/>
      <c r="I69" s="176"/>
    </row>
    <row r="70" spans="2:9" ht="15" thickBot="1" x14ac:dyDescent="0.35">
      <c r="B70" s="187"/>
      <c r="C70" s="190" t="s">
        <v>105</v>
      </c>
      <c r="D70" s="206"/>
      <c r="E70" s="175">
        <v>1025.1400000000001</v>
      </c>
      <c r="F70" s="175">
        <v>1025.1400000000001</v>
      </c>
      <c r="G70" s="178">
        <f>12*F70</f>
        <v>12301.68</v>
      </c>
      <c r="H70" s="176"/>
      <c r="I70" s="176"/>
    </row>
    <row r="71" spans="2:9" ht="15" thickBot="1" x14ac:dyDescent="0.35">
      <c r="B71" s="188"/>
      <c r="C71" s="190" t="s">
        <v>106</v>
      </c>
      <c r="D71" s="189"/>
      <c r="E71" s="175">
        <v>2097.98</v>
      </c>
      <c r="F71" s="175">
        <v>2097.98</v>
      </c>
      <c r="G71" s="175">
        <f t="shared" si="13"/>
        <v>25175.760000000002</v>
      </c>
      <c r="H71" s="176"/>
      <c r="I71" s="176"/>
    </row>
    <row r="72" spans="2:9" ht="15" thickBot="1" x14ac:dyDescent="0.35">
      <c r="B72" s="182" t="s">
        <v>1</v>
      </c>
      <c r="C72" s="182"/>
      <c r="D72" s="206">
        <f>SUM(D64:D71)</f>
        <v>6</v>
      </c>
      <c r="E72" s="183"/>
      <c r="F72" s="183">
        <f>SUM(F64:F71)</f>
        <v>24075.89</v>
      </c>
      <c r="G72" s="183">
        <f>SUM(G64:G71)</f>
        <v>288910.68</v>
      </c>
      <c r="H72" s="176">
        <f>F72-F60</f>
        <v>112.04000000000087</v>
      </c>
      <c r="I72" s="176">
        <f>G72-G60</f>
        <v>1344.4799999999814</v>
      </c>
    </row>
    <row r="73" spans="2:9" ht="15" thickBot="1" x14ac:dyDescent="0.35"/>
    <row r="74" spans="2:9" ht="15" thickBot="1" x14ac:dyDescent="0.35">
      <c r="B74" s="185" t="s">
        <v>108</v>
      </c>
      <c r="C74" s="185"/>
      <c r="D74" s="185"/>
      <c r="E74" s="185"/>
      <c r="F74" s="185"/>
      <c r="G74" s="185"/>
    </row>
    <row r="75" spans="2:9" ht="43.8" thickBot="1" x14ac:dyDescent="0.35">
      <c r="B75" s="18" t="s">
        <v>0</v>
      </c>
      <c r="C75" s="19" t="s">
        <v>11</v>
      </c>
      <c r="D75" s="19" t="s">
        <v>12</v>
      </c>
      <c r="E75" s="19" t="s">
        <v>13</v>
      </c>
      <c r="F75" s="19" t="s">
        <v>14</v>
      </c>
      <c r="G75" s="19" t="s">
        <v>15</v>
      </c>
      <c r="H75" s="21" t="s">
        <v>17</v>
      </c>
      <c r="I75" s="21" t="s">
        <v>18</v>
      </c>
    </row>
    <row r="76" spans="2:9" ht="15" thickBot="1" x14ac:dyDescent="0.35">
      <c r="B76" s="30">
        <v>1</v>
      </c>
      <c r="C76" s="24" t="s">
        <v>97</v>
      </c>
      <c r="D76" s="207">
        <v>2</v>
      </c>
      <c r="E76" s="25">
        <v>2855.45</v>
      </c>
      <c r="F76" s="25">
        <f>E76*D76</f>
        <v>5710.9</v>
      </c>
      <c r="G76" s="25">
        <f>12*F76</f>
        <v>68530.799999999988</v>
      </c>
      <c r="H76" s="181">
        <f>F76-F64</f>
        <v>127.11999999999989</v>
      </c>
      <c r="I76" s="181">
        <f>G76-G64</f>
        <v>1525.4399999999878</v>
      </c>
    </row>
    <row r="77" spans="2:9" ht="15" thickBot="1" x14ac:dyDescent="0.35">
      <c r="B77" s="30">
        <v>2</v>
      </c>
      <c r="C77" s="24" t="s">
        <v>98</v>
      </c>
      <c r="D77" s="204">
        <v>1</v>
      </c>
      <c r="E77" s="25">
        <v>3582.58</v>
      </c>
      <c r="F77" s="25">
        <f t="shared" ref="F77:F80" si="14">E77*D77</f>
        <v>3582.58</v>
      </c>
      <c r="G77" s="25">
        <f t="shared" ref="G77:G83" si="15">12*F77</f>
        <v>42990.96</v>
      </c>
      <c r="H77" s="181">
        <f>F77-F65</f>
        <v>83.960000000000036</v>
      </c>
      <c r="I77" s="181">
        <f t="shared" ref="I77:I83" si="16">G77-G65</f>
        <v>1007.5199999999968</v>
      </c>
    </row>
    <row r="78" spans="2:9" ht="15" thickBot="1" x14ac:dyDescent="0.35">
      <c r="B78" s="173">
        <v>3</v>
      </c>
      <c r="C78" s="174" t="s">
        <v>99</v>
      </c>
      <c r="D78" s="189">
        <v>1</v>
      </c>
      <c r="E78" s="175">
        <v>3367.1</v>
      </c>
      <c r="F78" s="175">
        <f t="shared" si="14"/>
        <v>3367.1</v>
      </c>
      <c r="G78" s="175">
        <f t="shared" si="15"/>
        <v>40405.199999999997</v>
      </c>
      <c r="H78" s="176">
        <f>F78-F66</f>
        <v>0</v>
      </c>
      <c r="I78" s="176">
        <f t="shared" si="16"/>
        <v>0</v>
      </c>
    </row>
    <row r="79" spans="2:9" ht="15" thickBot="1" x14ac:dyDescent="0.35">
      <c r="B79" s="173">
        <v>4</v>
      </c>
      <c r="C79" s="174" t="s">
        <v>100</v>
      </c>
      <c r="D79" s="189">
        <v>1</v>
      </c>
      <c r="E79" s="175">
        <v>2615.02</v>
      </c>
      <c r="F79" s="175">
        <f t="shared" si="14"/>
        <v>2615.02</v>
      </c>
      <c r="G79" s="175">
        <f t="shared" si="15"/>
        <v>31380.239999999998</v>
      </c>
      <c r="H79" s="176">
        <f>F79-F67</f>
        <v>0</v>
      </c>
      <c r="I79" s="176">
        <f t="shared" si="16"/>
        <v>0</v>
      </c>
    </row>
    <row r="80" spans="2:9" ht="15" thickBot="1" x14ac:dyDescent="0.35">
      <c r="B80" s="177">
        <v>5</v>
      </c>
      <c r="C80" s="174" t="s">
        <v>101</v>
      </c>
      <c r="D80" s="205">
        <v>0</v>
      </c>
      <c r="E80" s="175"/>
      <c r="F80" s="175">
        <f t="shared" si="14"/>
        <v>0</v>
      </c>
      <c r="G80" s="178">
        <f t="shared" si="15"/>
        <v>0</v>
      </c>
      <c r="H80" s="176">
        <f t="shared" ref="H77:H83" si="17">F80-F68</f>
        <v>0</v>
      </c>
      <c r="I80" s="176">
        <f t="shared" si="16"/>
        <v>0</v>
      </c>
    </row>
    <row r="81" spans="2:9" ht="15" thickBot="1" x14ac:dyDescent="0.35">
      <c r="B81" s="120">
        <v>6</v>
      </c>
      <c r="C81" s="191" t="s">
        <v>16</v>
      </c>
      <c r="D81" s="207">
        <v>1</v>
      </c>
      <c r="E81" s="25">
        <v>6003.38</v>
      </c>
      <c r="F81" s="25">
        <f>E81*D81</f>
        <v>6003.38</v>
      </c>
      <c r="G81" s="180">
        <f>F81*12</f>
        <v>72040.56</v>
      </c>
      <c r="H81" s="181">
        <f t="shared" si="17"/>
        <v>115.13000000000011</v>
      </c>
      <c r="I81" s="181">
        <f t="shared" si="16"/>
        <v>1381.5599999999977</v>
      </c>
    </row>
    <row r="82" spans="2:9" ht="15" thickBot="1" x14ac:dyDescent="0.35">
      <c r="B82" s="192"/>
      <c r="C82" s="191" t="s">
        <v>105</v>
      </c>
      <c r="D82" s="203"/>
      <c r="E82" s="25">
        <v>1046.1199999999999</v>
      </c>
      <c r="F82" s="25">
        <v>1046.1199999999999</v>
      </c>
      <c r="G82" s="180">
        <f>12*F82</f>
        <v>12553.439999999999</v>
      </c>
      <c r="H82" s="181">
        <f t="shared" si="17"/>
        <v>20.979999999999791</v>
      </c>
      <c r="I82" s="181">
        <f t="shared" si="16"/>
        <v>251.7599999999984</v>
      </c>
    </row>
    <row r="83" spans="2:9" ht="15" thickBot="1" x14ac:dyDescent="0.35">
      <c r="B83" s="121"/>
      <c r="C83" s="191" t="s">
        <v>106</v>
      </c>
      <c r="D83" s="204"/>
      <c r="E83" s="25">
        <v>2097.98</v>
      </c>
      <c r="F83" s="25">
        <v>2097.98</v>
      </c>
      <c r="G83" s="25">
        <f t="shared" ref="G83:G84" si="18">12*F83</f>
        <v>25175.760000000002</v>
      </c>
      <c r="H83" s="181">
        <f t="shared" si="17"/>
        <v>0</v>
      </c>
      <c r="I83" s="181">
        <f t="shared" si="16"/>
        <v>0</v>
      </c>
    </row>
    <row r="84" spans="2:9" ht="15" thickBot="1" x14ac:dyDescent="0.35">
      <c r="B84" s="182" t="s">
        <v>1</v>
      </c>
      <c r="C84" s="182"/>
      <c r="D84" s="206">
        <f>SUM(D76:D83)</f>
        <v>6</v>
      </c>
      <c r="E84" s="183"/>
      <c r="F84" s="183">
        <f>SUM(F76:F83)</f>
        <v>24423.079999999998</v>
      </c>
      <c r="G84" s="183">
        <f>SUM(G76:G83)</f>
        <v>293076.95999999996</v>
      </c>
      <c r="H84" s="176">
        <f>F84-F72</f>
        <v>347.18999999999869</v>
      </c>
      <c r="I84" s="176">
        <f>G84-G72</f>
        <v>4166.2799999999697</v>
      </c>
    </row>
    <row r="85" spans="2:9" ht="15" thickBot="1" x14ac:dyDescent="0.35"/>
    <row r="86" spans="2:9" ht="15" thickBot="1" x14ac:dyDescent="0.35">
      <c r="B86" s="185" t="s">
        <v>109</v>
      </c>
      <c r="C86" s="185"/>
      <c r="D86" s="185"/>
      <c r="E86" s="185"/>
      <c r="F86" s="185"/>
      <c r="G86" s="185"/>
    </row>
    <row r="87" spans="2:9" ht="43.8" thickBot="1" x14ac:dyDescent="0.35">
      <c r="B87" s="18" t="s">
        <v>0</v>
      </c>
      <c r="C87" s="19" t="s">
        <v>11</v>
      </c>
      <c r="D87" s="19" t="s">
        <v>12</v>
      </c>
      <c r="E87" s="19" t="s">
        <v>13</v>
      </c>
      <c r="F87" s="19" t="s">
        <v>14</v>
      </c>
      <c r="G87" s="19" t="s">
        <v>15</v>
      </c>
      <c r="H87" s="21" t="s">
        <v>17</v>
      </c>
      <c r="I87" s="21" t="s">
        <v>18</v>
      </c>
    </row>
    <row r="88" spans="2:9" ht="15" thickBot="1" x14ac:dyDescent="0.35">
      <c r="B88" s="30">
        <v>1</v>
      </c>
      <c r="C88" s="24" t="s">
        <v>97</v>
      </c>
      <c r="D88" s="207">
        <v>2</v>
      </c>
      <c r="E88" s="25">
        <v>2934.45</v>
      </c>
      <c r="F88" s="25">
        <f>E88*D88</f>
        <v>5868.9</v>
      </c>
      <c r="G88" s="25">
        <f>12*F88</f>
        <v>70426.799999999988</v>
      </c>
      <c r="H88" s="181">
        <f>F88-F76</f>
        <v>158</v>
      </c>
      <c r="I88" s="181">
        <f>G88-G76</f>
        <v>1896</v>
      </c>
    </row>
    <row r="89" spans="2:9" ht="15" thickBot="1" x14ac:dyDescent="0.35">
      <c r="B89" s="30">
        <v>2</v>
      </c>
      <c r="C89" s="24" t="s">
        <v>98</v>
      </c>
      <c r="D89" s="204">
        <v>1</v>
      </c>
      <c r="E89" s="25">
        <v>3661.62</v>
      </c>
      <c r="F89" s="25">
        <f t="shared" ref="F89:F92" si="19">E89*D89</f>
        <v>3661.62</v>
      </c>
      <c r="G89" s="25">
        <f t="shared" ref="G89:G95" si="20">12*F89</f>
        <v>43939.44</v>
      </c>
      <c r="H89" s="181">
        <f t="shared" ref="H89:H95" si="21">F89-F77</f>
        <v>79.039999999999964</v>
      </c>
      <c r="I89" s="181">
        <f t="shared" ref="I89:I95" si="22">G89-G77</f>
        <v>948.4800000000032</v>
      </c>
    </row>
    <row r="90" spans="2:9" ht="15" thickBot="1" x14ac:dyDescent="0.35">
      <c r="B90" s="173">
        <v>3</v>
      </c>
      <c r="C90" s="174" t="s">
        <v>99</v>
      </c>
      <c r="D90" s="189">
        <v>1</v>
      </c>
      <c r="E90" s="175">
        <v>3367.1</v>
      </c>
      <c r="F90" s="175">
        <f t="shared" si="19"/>
        <v>3367.1</v>
      </c>
      <c r="G90" s="175">
        <f t="shared" si="20"/>
        <v>40405.199999999997</v>
      </c>
      <c r="H90" s="176">
        <f t="shared" si="21"/>
        <v>0</v>
      </c>
      <c r="I90" s="176">
        <f t="shared" si="22"/>
        <v>0</v>
      </c>
    </row>
    <row r="91" spans="2:9" ht="15" thickBot="1" x14ac:dyDescent="0.35">
      <c r="B91" s="173">
        <v>4</v>
      </c>
      <c r="C91" s="174" t="s">
        <v>100</v>
      </c>
      <c r="D91" s="189">
        <v>1</v>
      </c>
      <c r="E91" s="175">
        <v>2615.02</v>
      </c>
      <c r="F91" s="175">
        <f t="shared" si="19"/>
        <v>2615.02</v>
      </c>
      <c r="G91" s="175">
        <f t="shared" si="20"/>
        <v>31380.239999999998</v>
      </c>
      <c r="H91" s="176">
        <f t="shared" si="21"/>
        <v>0</v>
      </c>
      <c r="I91" s="176">
        <f t="shared" si="22"/>
        <v>0</v>
      </c>
    </row>
    <row r="92" spans="2:9" ht="15" thickBot="1" x14ac:dyDescent="0.35">
      <c r="B92" s="177">
        <v>5</v>
      </c>
      <c r="C92" s="174" t="s">
        <v>101</v>
      </c>
      <c r="D92" s="205">
        <v>0</v>
      </c>
      <c r="E92" s="175"/>
      <c r="F92" s="175">
        <f t="shared" si="19"/>
        <v>0</v>
      </c>
      <c r="G92" s="178">
        <f t="shared" si="20"/>
        <v>0</v>
      </c>
      <c r="H92" s="176">
        <f t="shared" si="21"/>
        <v>0</v>
      </c>
      <c r="I92" s="176">
        <f t="shared" si="22"/>
        <v>0</v>
      </c>
    </row>
    <row r="93" spans="2:9" ht="15" thickBot="1" x14ac:dyDescent="0.35">
      <c r="B93" s="120">
        <v>6</v>
      </c>
      <c r="C93" s="191" t="s">
        <v>16</v>
      </c>
      <c r="D93" s="207">
        <v>1</v>
      </c>
      <c r="E93" s="25">
        <v>6084.34</v>
      </c>
      <c r="F93" s="25">
        <f>E93*D93</f>
        <v>6084.34</v>
      </c>
      <c r="G93" s="180">
        <f>F93*12</f>
        <v>73012.08</v>
      </c>
      <c r="H93" s="181">
        <f t="shared" si="21"/>
        <v>80.960000000000036</v>
      </c>
      <c r="I93" s="181">
        <f t="shared" si="22"/>
        <v>971.52000000000407</v>
      </c>
    </row>
    <row r="94" spans="2:9" ht="15" thickBot="1" x14ac:dyDescent="0.35">
      <c r="B94" s="192"/>
      <c r="C94" s="191" t="s">
        <v>105</v>
      </c>
      <c r="D94" s="203"/>
      <c r="E94" s="25">
        <v>1046.1199999999999</v>
      </c>
      <c r="F94" s="25">
        <v>1046.1199999999999</v>
      </c>
      <c r="G94" s="180">
        <f>12*F94</f>
        <v>12553.439999999999</v>
      </c>
      <c r="H94" s="181">
        <f t="shared" si="21"/>
        <v>0</v>
      </c>
      <c r="I94" s="181">
        <f t="shared" si="22"/>
        <v>0</v>
      </c>
    </row>
    <row r="95" spans="2:9" ht="15" thickBot="1" x14ac:dyDescent="0.35">
      <c r="B95" s="121"/>
      <c r="C95" s="191" t="s">
        <v>106</v>
      </c>
      <c r="D95" s="204"/>
      <c r="E95" s="25">
        <v>2097.98</v>
      </c>
      <c r="F95" s="25">
        <v>2097.98</v>
      </c>
      <c r="G95" s="25">
        <f t="shared" ref="G95:G96" si="23">12*F95</f>
        <v>25175.760000000002</v>
      </c>
      <c r="H95" s="181">
        <f t="shared" si="21"/>
        <v>0</v>
      </c>
      <c r="I95" s="181">
        <f t="shared" si="22"/>
        <v>0</v>
      </c>
    </row>
    <row r="96" spans="2:9" ht="15" thickBot="1" x14ac:dyDescent="0.35">
      <c r="B96" s="182" t="s">
        <v>1</v>
      </c>
      <c r="C96" s="182"/>
      <c r="D96" s="206">
        <f>SUM(D88:D95)</f>
        <v>6</v>
      </c>
      <c r="E96" s="183"/>
      <c r="F96" s="183">
        <f>SUM(F88:F95)</f>
        <v>24741.08</v>
      </c>
      <c r="G96" s="183">
        <f>SUM(G88:G95)</f>
        <v>296892.96000000002</v>
      </c>
      <c r="H96" s="176">
        <f>F96-F84</f>
        <v>318.00000000000364</v>
      </c>
      <c r="I96" s="176">
        <f>G96-G84</f>
        <v>3816.0000000000582</v>
      </c>
    </row>
    <row r="97" spans="2:9" ht="15" thickBot="1" x14ac:dyDescent="0.35"/>
    <row r="98" spans="2:9" ht="15" thickBot="1" x14ac:dyDescent="0.35">
      <c r="B98" s="185" t="s">
        <v>110</v>
      </c>
      <c r="C98" s="185"/>
      <c r="D98" s="185"/>
      <c r="E98" s="185"/>
      <c r="F98" s="185"/>
      <c r="G98" s="185"/>
    </row>
    <row r="99" spans="2:9" ht="43.8" thickBot="1" x14ac:dyDescent="0.35">
      <c r="B99" s="18" t="s">
        <v>0</v>
      </c>
      <c r="C99" s="19" t="s">
        <v>11</v>
      </c>
      <c r="D99" s="19" t="s">
        <v>12</v>
      </c>
      <c r="E99" s="19" t="s">
        <v>13</v>
      </c>
      <c r="F99" s="19" t="s">
        <v>14</v>
      </c>
      <c r="G99" s="19" t="s">
        <v>15</v>
      </c>
      <c r="H99" s="21" t="s">
        <v>17</v>
      </c>
      <c r="I99" s="21" t="s">
        <v>18</v>
      </c>
    </row>
    <row r="100" spans="2:9" ht="15" thickBot="1" x14ac:dyDescent="0.35">
      <c r="B100" s="173">
        <v>1</v>
      </c>
      <c r="C100" s="174" t="s">
        <v>97</v>
      </c>
      <c r="D100" s="205">
        <v>2</v>
      </c>
      <c r="E100" s="175">
        <v>2934.45</v>
      </c>
      <c r="F100" s="175">
        <f>E100*D100</f>
        <v>5868.9</v>
      </c>
      <c r="G100" s="175">
        <f>12*F100</f>
        <v>70426.799999999988</v>
      </c>
      <c r="H100" s="176">
        <f>F100-F88</f>
        <v>0</v>
      </c>
      <c r="I100" s="176">
        <f>G100-G88</f>
        <v>0</v>
      </c>
    </row>
    <row r="101" spans="2:9" ht="15" thickBot="1" x14ac:dyDescent="0.35">
      <c r="B101" s="173">
        <v>2</v>
      </c>
      <c r="C101" s="174" t="s">
        <v>98</v>
      </c>
      <c r="D101" s="189">
        <v>1</v>
      </c>
      <c r="E101" s="175">
        <v>3661.62</v>
      </c>
      <c r="F101" s="175">
        <f t="shared" ref="F101:F104" si="24">E101*D101</f>
        <v>3661.62</v>
      </c>
      <c r="G101" s="175">
        <f t="shared" ref="G101:G107" si="25">12*F101</f>
        <v>43939.44</v>
      </c>
      <c r="H101" s="176">
        <f t="shared" ref="H101:H107" si="26">F101-F89</f>
        <v>0</v>
      </c>
      <c r="I101" s="176">
        <f t="shared" ref="I101:I107" si="27">G101-G89</f>
        <v>0</v>
      </c>
    </row>
    <row r="102" spans="2:9" ht="15" thickBot="1" x14ac:dyDescent="0.35">
      <c r="B102" s="30">
        <v>3</v>
      </c>
      <c r="C102" s="24" t="s">
        <v>99</v>
      </c>
      <c r="D102" s="204">
        <v>1</v>
      </c>
      <c r="E102" s="25">
        <v>3396.02</v>
      </c>
      <c r="F102" s="25">
        <f t="shared" si="24"/>
        <v>3396.02</v>
      </c>
      <c r="G102" s="25">
        <f t="shared" si="25"/>
        <v>40752.239999999998</v>
      </c>
      <c r="H102" s="181">
        <f t="shared" si="26"/>
        <v>28.920000000000073</v>
      </c>
      <c r="I102" s="181">
        <f t="shared" si="27"/>
        <v>347.04000000000087</v>
      </c>
    </row>
    <row r="103" spans="2:9" ht="15" thickBot="1" x14ac:dyDescent="0.35">
      <c r="B103" s="30">
        <v>4</v>
      </c>
      <c r="C103" s="24" t="s">
        <v>100</v>
      </c>
      <c r="D103" s="204">
        <v>1</v>
      </c>
      <c r="E103" s="25">
        <v>2639.74</v>
      </c>
      <c r="F103" s="25">
        <f t="shared" si="24"/>
        <v>2639.74</v>
      </c>
      <c r="G103" s="25">
        <f t="shared" si="25"/>
        <v>31676.879999999997</v>
      </c>
      <c r="H103" s="181">
        <f t="shared" si="26"/>
        <v>24.7199999999998</v>
      </c>
      <c r="I103" s="181">
        <f t="shared" si="27"/>
        <v>296.63999999999942</v>
      </c>
    </row>
    <row r="104" spans="2:9" ht="15" thickBot="1" x14ac:dyDescent="0.35">
      <c r="B104" s="177">
        <v>5</v>
      </c>
      <c r="C104" s="174" t="s">
        <v>101</v>
      </c>
      <c r="D104" s="205">
        <v>0</v>
      </c>
      <c r="E104" s="175"/>
      <c r="F104" s="175">
        <f t="shared" si="24"/>
        <v>0</v>
      </c>
      <c r="G104" s="178">
        <f t="shared" si="25"/>
        <v>0</v>
      </c>
      <c r="H104" s="176">
        <f t="shared" si="26"/>
        <v>0</v>
      </c>
      <c r="I104" s="176">
        <f t="shared" si="27"/>
        <v>0</v>
      </c>
    </row>
    <row r="105" spans="2:9" ht="15" thickBot="1" x14ac:dyDescent="0.35">
      <c r="B105" s="186">
        <v>6</v>
      </c>
      <c r="C105" s="190" t="s">
        <v>16</v>
      </c>
      <c r="D105" s="205">
        <v>1</v>
      </c>
      <c r="E105" s="175">
        <v>6084.34</v>
      </c>
      <c r="F105" s="175">
        <f>E105*D105</f>
        <v>6084.34</v>
      </c>
      <c r="G105" s="178">
        <f>F105*12</f>
        <v>73012.08</v>
      </c>
      <c r="H105" s="176">
        <f t="shared" si="26"/>
        <v>0</v>
      </c>
      <c r="I105" s="176">
        <f t="shared" si="27"/>
        <v>0</v>
      </c>
    </row>
    <row r="106" spans="2:9" ht="15" thickBot="1" x14ac:dyDescent="0.35">
      <c r="B106" s="187"/>
      <c r="C106" s="190" t="s">
        <v>105</v>
      </c>
      <c r="D106" s="206"/>
      <c r="E106" s="175">
        <v>1046.1199999999999</v>
      </c>
      <c r="F106" s="175">
        <v>1046.1199999999999</v>
      </c>
      <c r="G106" s="178">
        <f>12*F106</f>
        <v>12553.439999999999</v>
      </c>
      <c r="H106" s="176">
        <f t="shared" si="26"/>
        <v>0</v>
      </c>
      <c r="I106" s="176">
        <f t="shared" si="27"/>
        <v>0</v>
      </c>
    </row>
    <row r="107" spans="2:9" ht="15" thickBot="1" x14ac:dyDescent="0.35">
      <c r="B107" s="188"/>
      <c r="C107" s="190" t="s">
        <v>106</v>
      </c>
      <c r="D107" s="189"/>
      <c r="E107" s="175">
        <v>2097.98</v>
      </c>
      <c r="F107" s="175">
        <v>2097.98</v>
      </c>
      <c r="G107" s="175">
        <f t="shared" ref="G107:G108" si="28">12*F107</f>
        <v>25175.760000000002</v>
      </c>
      <c r="H107" s="176">
        <f t="shared" si="26"/>
        <v>0</v>
      </c>
      <c r="I107" s="176">
        <f t="shared" si="27"/>
        <v>0</v>
      </c>
    </row>
    <row r="108" spans="2:9" ht="15" thickBot="1" x14ac:dyDescent="0.35">
      <c r="B108" s="182" t="s">
        <v>1</v>
      </c>
      <c r="C108" s="182"/>
      <c r="D108" s="206">
        <f>SUM(D100:D107)</f>
        <v>6</v>
      </c>
      <c r="E108" s="183"/>
      <c r="F108" s="183">
        <f>SUM(F100:F107)</f>
        <v>24794.720000000001</v>
      </c>
      <c r="G108" s="183">
        <f>SUM(G100:G107)</f>
        <v>297536.64000000001</v>
      </c>
      <c r="H108" s="176">
        <f>F108-F96</f>
        <v>53.639999999999418</v>
      </c>
      <c r="I108" s="176">
        <f>G108-G96</f>
        <v>643.67999999999302</v>
      </c>
    </row>
    <row r="109" spans="2:9" ht="15" thickBot="1" x14ac:dyDescent="0.35"/>
    <row r="110" spans="2:9" ht="15" thickBot="1" x14ac:dyDescent="0.35">
      <c r="B110" s="119" t="s">
        <v>111</v>
      </c>
      <c r="C110" s="119"/>
      <c r="D110" s="119"/>
      <c r="E110" s="119"/>
      <c r="F110" s="119"/>
      <c r="G110" s="119"/>
    </row>
    <row r="111" spans="2:9" ht="43.8" thickBot="1" x14ac:dyDescent="0.35">
      <c r="B111" s="18" t="s">
        <v>0</v>
      </c>
      <c r="C111" s="19" t="s">
        <v>11</v>
      </c>
      <c r="D111" s="19" t="s">
        <v>12</v>
      </c>
      <c r="E111" s="19" t="s">
        <v>13</v>
      </c>
      <c r="F111" s="19" t="s">
        <v>14</v>
      </c>
      <c r="G111" s="19" t="s">
        <v>15</v>
      </c>
      <c r="H111" s="21" t="s">
        <v>17</v>
      </c>
      <c r="I111" s="21" t="s">
        <v>18</v>
      </c>
    </row>
    <row r="112" spans="2:9" ht="15" thickBot="1" x14ac:dyDescent="0.35">
      <c r="B112" s="173">
        <v>1</v>
      </c>
      <c r="C112" s="174" t="s">
        <v>97</v>
      </c>
      <c r="D112" s="205">
        <v>2</v>
      </c>
      <c r="E112" s="175">
        <v>2934.45</v>
      </c>
      <c r="F112" s="175">
        <f>E112*D112</f>
        <v>5868.9</v>
      </c>
      <c r="G112" s="175">
        <f>12*F112</f>
        <v>70426.799999999988</v>
      </c>
      <c r="H112" s="176">
        <f>F112-F100</f>
        <v>0</v>
      </c>
      <c r="I112" s="176">
        <f>G112-G100</f>
        <v>0</v>
      </c>
    </row>
    <row r="113" spans="2:9" ht="15" thickBot="1" x14ac:dyDescent="0.35">
      <c r="B113" s="173">
        <v>2</v>
      </c>
      <c r="C113" s="174" t="s">
        <v>98</v>
      </c>
      <c r="D113" s="189">
        <v>1</v>
      </c>
      <c r="E113" s="175">
        <v>3661.62</v>
      </c>
      <c r="F113" s="175">
        <f t="shared" ref="F113:F116" si="29">E113*D113</f>
        <v>3661.62</v>
      </c>
      <c r="G113" s="175">
        <f t="shared" ref="G113:G119" si="30">12*F113</f>
        <v>43939.44</v>
      </c>
      <c r="H113" s="176">
        <f t="shared" ref="H113:H119" si="31">F113-F101</f>
        <v>0</v>
      </c>
      <c r="I113" s="176">
        <f t="shared" ref="I113:I119" si="32">G113-G101</f>
        <v>0</v>
      </c>
    </row>
    <row r="114" spans="2:9" ht="15" thickBot="1" x14ac:dyDescent="0.35">
      <c r="B114" s="173">
        <v>3</v>
      </c>
      <c r="C114" s="174" t="s">
        <v>99</v>
      </c>
      <c r="D114" s="189">
        <v>1</v>
      </c>
      <c r="E114" s="175">
        <v>3396.02</v>
      </c>
      <c r="F114" s="175">
        <f t="shared" si="29"/>
        <v>3396.02</v>
      </c>
      <c r="G114" s="175">
        <f t="shared" si="30"/>
        <v>40752.239999999998</v>
      </c>
      <c r="H114" s="176">
        <f t="shared" si="31"/>
        <v>0</v>
      </c>
      <c r="I114" s="176">
        <f t="shared" si="32"/>
        <v>0</v>
      </c>
    </row>
    <row r="115" spans="2:9" ht="15" thickBot="1" x14ac:dyDescent="0.35">
      <c r="B115" s="173">
        <v>4</v>
      </c>
      <c r="C115" s="174" t="s">
        <v>100</v>
      </c>
      <c r="D115" s="189">
        <v>1</v>
      </c>
      <c r="E115" s="175">
        <v>2639.74</v>
      </c>
      <c r="F115" s="175">
        <f t="shared" si="29"/>
        <v>2639.74</v>
      </c>
      <c r="G115" s="175">
        <f t="shared" si="30"/>
        <v>31676.879999999997</v>
      </c>
      <c r="H115" s="176">
        <f t="shared" si="31"/>
        <v>0</v>
      </c>
      <c r="I115" s="176">
        <f t="shared" si="32"/>
        <v>0</v>
      </c>
    </row>
    <row r="116" spans="2:9" ht="15" thickBot="1" x14ac:dyDescent="0.35">
      <c r="B116" s="177">
        <v>5</v>
      </c>
      <c r="C116" s="174" t="s">
        <v>101</v>
      </c>
      <c r="D116" s="205">
        <v>0</v>
      </c>
      <c r="E116" s="175"/>
      <c r="F116" s="175">
        <f t="shared" si="29"/>
        <v>0</v>
      </c>
      <c r="G116" s="178">
        <f t="shared" si="30"/>
        <v>0</v>
      </c>
      <c r="H116" s="176">
        <f t="shared" si="31"/>
        <v>0</v>
      </c>
      <c r="I116" s="176">
        <f t="shared" si="32"/>
        <v>0</v>
      </c>
    </row>
    <row r="117" spans="2:9" ht="15" thickBot="1" x14ac:dyDescent="0.35">
      <c r="B117" s="193">
        <v>6</v>
      </c>
      <c r="C117" s="194" t="s">
        <v>16</v>
      </c>
      <c r="D117" s="200">
        <v>0</v>
      </c>
      <c r="E117" s="195"/>
      <c r="F117" s="195">
        <f>E117*D117</f>
        <v>0</v>
      </c>
      <c r="G117" s="196">
        <f>12*F117</f>
        <v>0</v>
      </c>
      <c r="H117" s="197">
        <f t="shared" si="31"/>
        <v>-6084.34</v>
      </c>
      <c r="I117" s="197">
        <f t="shared" si="32"/>
        <v>-73012.08</v>
      </c>
    </row>
    <row r="118" spans="2:9" ht="15" thickBot="1" x14ac:dyDescent="0.35">
      <c r="B118" s="198"/>
      <c r="C118" s="194" t="s">
        <v>105</v>
      </c>
      <c r="D118" s="201"/>
      <c r="E118" s="195"/>
      <c r="F118" s="195"/>
      <c r="G118" s="196">
        <f>12*F118</f>
        <v>0</v>
      </c>
      <c r="H118" s="197">
        <f t="shared" si="31"/>
        <v>-1046.1199999999999</v>
      </c>
      <c r="I118" s="197">
        <f t="shared" si="32"/>
        <v>-12553.439999999999</v>
      </c>
    </row>
    <row r="119" spans="2:9" ht="15" thickBot="1" x14ac:dyDescent="0.35">
      <c r="B119" s="199"/>
      <c r="C119" s="194" t="s">
        <v>106</v>
      </c>
      <c r="D119" s="202"/>
      <c r="E119" s="195"/>
      <c r="F119" s="195"/>
      <c r="G119" s="195">
        <f t="shared" ref="G119:G120" si="33">12*F119</f>
        <v>0</v>
      </c>
      <c r="H119" s="197">
        <f t="shared" si="31"/>
        <v>-2097.98</v>
      </c>
      <c r="I119" s="197">
        <f t="shared" si="32"/>
        <v>-25175.760000000002</v>
      </c>
    </row>
    <row r="120" spans="2:9" ht="15" thickBot="1" x14ac:dyDescent="0.35">
      <c r="B120" s="182" t="s">
        <v>1</v>
      </c>
      <c r="C120" s="182"/>
      <c r="D120" s="206">
        <f>SUM(D112:D119)</f>
        <v>5</v>
      </c>
      <c r="E120" s="183"/>
      <c r="F120" s="183">
        <f>SUM(F112:F119)</f>
        <v>15566.28</v>
      </c>
      <c r="G120" s="183">
        <f>SUM(G112:G119)</f>
        <v>186795.36</v>
      </c>
      <c r="H120" s="176">
        <f>F120-F108</f>
        <v>-9228.44</v>
      </c>
      <c r="I120" s="176">
        <f>G120-G108</f>
        <v>-110741.28000000003</v>
      </c>
    </row>
    <row r="121" spans="2:9" ht="15" thickBot="1" x14ac:dyDescent="0.35"/>
    <row r="122" spans="2:9" ht="15" thickBot="1" x14ac:dyDescent="0.35">
      <c r="B122" s="184" t="s">
        <v>114</v>
      </c>
      <c r="C122" s="184"/>
      <c r="D122" s="184"/>
      <c r="E122" s="184"/>
      <c r="F122" s="184"/>
      <c r="G122" s="184"/>
    </row>
    <row r="123" spans="2:9" ht="43.8" thickBot="1" x14ac:dyDescent="0.35">
      <c r="B123" s="18" t="s">
        <v>0</v>
      </c>
      <c r="C123" s="19" t="s">
        <v>11</v>
      </c>
      <c r="D123" s="19" t="s">
        <v>12</v>
      </c>
      <c r="E123" s="19" t="s">
        <v>13</v>
      </c>
      <c r="F123" s="19" t="s">
        <v>14</v>
      </c>
      <c r="G123" s="19" t="s">
        <v>15</v>
      </c>
      <c r="H123" s="21" t="s">
        <v>17</v>
      </c>
      <c r="I123" s="21" t="s">
        <v>18</v>
      </c>
    </row>
    <row r="124" spans="2:9" ht="15" thickBot="1" x14ac:dyDescent="0.35">
      <c r="B124" s="30">
        <v>1</v>
      </c>
      <c r="C124" s="24" t="s">
        <v>97</v>
      </c>
      <c r="D124" s="207">
        <v>2</v>
      </c>
      <c r="E124" s="25">
        <v>2937.37</v>
      </c>
      <c r="F124" s="25">
        <f>E124*D124</f>
        <v>5874.74</v>
      </c>
      <c r="G124" s="25">
        <f>12*F124</f>
        <v>70496.88</v>
      </c>
      <c r="H124" s="181">
        <f>F124-F112</f>
        <v>5.8400000000001455</v>
      </c>
      <c r="I124" s="181">
        <f>G124-G112</f>
        <v>70.080000000016298</v>
      </c>
    </row>
    <row r="125" spans="2:9" ht="15" thickBot="1" x14ac:dyDescent="0.35">
      <c r="B125" s="30">
        <v>2</v>
      </c>
      <c r="C125" s="24" t="s">
        <v>98</v>
      </c>
      <c r="D125" s="204">
        <v>1</v>
      </c>
      <c r="E125" s="25">
        <v>3599.34</v>
      </c>
      <c r="F125" s="25">
        <f t="shared" ref="F125:F128" si="34">E125*D125</f>
        <v>3599.34</v>
      </c>
      <c r="G125" s="25">
        <f t="shared" ref="G125:G131" si="35">12*F125</f>
        <v>43192.08</v>
      </c>
      <c r="H125" s="181">
        <f t="shared" ref="H125:H131" si="36">F125-F113</f>
        <v>-62.279999999999745</v>
      </c>
      <c r="I125" s="181">
        <f t="shared" ref="I125:I131" si="37">G125-G113</f>
        <v>-747.36000000000058</v>
      </c>
    </row>
    <row r="126" spans="2:9" ht="15" thickBot="1" x14ac:dyDescent="0.35">
      <c r="B126" s="30">
        <v>3</v>
      </c>
      <c r="C126" s="24" t="s">
        <v>99</v>
      </c>
      <c r="D126" s="204">
        <v>1</v>
      </c>
      <c r="E126" s="25">
        <v>3437.22</v>
      </c>
      <c r="F126" s="25">
        <f t="shared" si="34"/>
        <v>3437.22</v>
      </c>
      <c r="G126" s="25">
        <f t="shared" si="35"/>
        <v>41246.639999999999</v>
      </c>
      <c r="H126" s="181">
        <f t="shared" si="36"/>
        <v>41.199999999999818</v>
      </c>
      <c r="I126" s="181">
        <f t="shared" si="37"/>
        <v>494.40000000000146</v>
      </c>
    </row>
    <row r="127" spans="2:9" ht="15" thickBot="1" x14ac:dyDescent="0.35">
      <c r="B127" s="30">
        <v>4</v>
      </c>
      <c r="C127" s="24" t="s">
        <v>100</v>
      </c>
      <c r="D127" s="204">
        <v>1</v>
      </c>
      <c r="E127" s="25">
        <v>2720.43</v>
      </c>
      <c r="F127" s="25">
        <f t="shared" si="34"/>
        <v>2720.43</v>
      </c>
      <c r="G127" s="25">
        <f t="shared" si="35"/>
        <v>32645.159999999996</v>
      </c>
      <c r="H127" s="181">
        <f t="shared" si="36"/>
        <v>80.690000000000055</v>
      </c>
      <c r="I127" s="181">
        <f t="shared" si="37"/>
        <v>968.27999999999884</v>
      </c>
    </row>
    <row r="128" spans="2:9" ht="15" thickBot="1" x14ac:dyDescent="0.35">
      <c r="B128" s="177">
        <v>5</v>
      </c>
      <c r="C128" s="174" t="s">
        <v>101</v>
      </c>
      <c r="D128" s="205">
        <v>0</v>
      </c>
      <c r="E128" s="175"/>
      <c r="F128" s="175">
        <f t="shared" si="34"/>
        <v>0</v>
      </c>
      <c r="G128" s="178">
        <f t="shared" si="35"/>
        <v>0</v>
      </c>
      <c r="H128" s="176">
        <f t="shared" si="36"/>
        <v>0</v>
      </c>
      <c r="I128" s="176">
        <f t="shared" si="37"/>
        <v>0</v>
      </c>
    </row>
    <row r="129" spans="2:9" ht="15" thickBot="1" x14ac:dyDescent="0.35">
      <c r="B129" s="120">
        <v>6</v>
      </c>
      <c r="C129" s="191" t="s">
        <v>16</v>
      </c>
      <c r="D129" s="211">
        <v>1</v>
      </c>
      <c r="E129" s="25">
        <v>6071.21</v>
      </c>
      <c r="F129" s="25">
        <f>E129*D129</f>
        <v>6071.21</v>
      </c>
      <c r="G129" s="180">
        <f>12*F129</f>
        <v>72854.52</v>
      </c>
      <c r="H129" s="181">
        <f t="shared" si="36"/>
        <v>6071.21</v>
      </c>
      <c r="I129" s="181">
        <f t="shared" si="37"/>
        <v>72854.52</v>
      </c>
    </row>
    <row r="130" spans="2:9" ht="15" thickBot="1" x14ac:dyDescent="0.35">
      <c r="B130" s="192"/>
      <c r="C130" s="191" t="s">
        <v>105</v>
      </c>
      <c r="D130" s="212"/>
      <c r="E130" s="25">
        <v>1046.1199999999999</v>
      </c>
      <c r="F130" s="25">
        <f>E130*D129</f>
        <v>1046.1199999999999</v>
      </c>
      <c r="G130" s="180">
        <f>12*F130</f>
        <v>12553.439999999999</v>
      </c>
      <c r="H130" s="181">
        <f t="shared" si="36"/>
        <v>1046.1199999999999</v>
      </c>
      <c r="I130" s="181">
        <f t="shared" si="37"/>
        <v>12553.439999999999</v>
      </c>
    </row>
    <row r="131" spans="2:9" ht="15" thickBot="1" x14ac:dyDescent="0.35">
      <c r="B131" s="121"/>
      <c r="C131" s="191" t="s">
        <v>106</v>
      </c>
      <c r="D131" s="213"/>
      <c r="E131" s="25">
        <v>2097.98</v>
      </c>
      <c r="F131" s="25">
        <f>E131*D129</f>
        <v>2097.98</v>
      </c>
      <c r="G131" s="25">
        <f t="shared" ref="G131:G132" si="38">12*F131</f>
        <v>25175.760000000002</v>
      </c>
      <c r="H131" s="181">
        <f t="shared" si="36"/>
        <v>2097.98</v>
      </c>
      <c r="I131" s="181">
        <f t="shared" si="37"/>
        <v>25175.760000000002</v>
      </c>
    </row>
    <row r="132" spans="2:9" ht="15" thickBot="1" x14ac:dyDescent="0.35">
      <c r="B132" s="182" t="s">
        <v>1</v>
      </c>
      <c r="C132" s="182"/>
      <c r="D132" s="206">
        <f>SUM(D124:D131)</f>
        <v>6</v>
      </c>
      <c r="E132" s="183"/>
      <c r="F132" s="183">
        <f>SUM(F124:F131)</f>
        <v>24847.039999999997</v>
      </c>
      <c r="G132" s="183">
        <f>SUM(G124:G131)</f>
        <v>298164.48000000004</v>
      </c>
      <c r="H132" s="176">
        <f>F132-F120</f>
        <v>9280.7599999999966</v>
      </c>
      <c r="I132" s="176">
        <f>G132-G120</f>
        <v>111369.12000000005</v>
      </c>
    </row>
    <row r="133" spans="2:9" ht="15" thickBot="1" x14ac:dyDescent="0.35"/>
    <row r="134" spans="2:9" ht="15" thickBot="1" x14ac:dyDescent="0.35">
      <c r="B134" s="184" t="s">
        <v>115</v>
      </c>
      <c r="C134" s="184"/>
      <c r="D134" s="184"/>
      <c r="E134" s="184"/>
      <c r="F134" s="184"/>
      <c r="G134" s="184"/>
    </row>
    <row r="135" spans="2:9" ht="43.8" thickBot="1" x14ac:dyDescent="0.35">
      <c r="B135" s="18" t="s">
        <v>0</v>
      </c>
      <c r="C135" s="19" t="s">
        <v>11</v>
      </c>
      <c r="D135" s="19" t="s">
        <v>12</v>
      </c>
      <c r="E135" s="19" t="s">
        <v>13</v>
      </c>
      <c r="F135" s="19" t="s">
        <v>14</v>
      </c>
      <c r="G135" s="19" t="s">
        <v>15</v>
      </c>
      <c r="H135" s="21" t="s">
        <v>17</v>
      </c>
      <c r="I135" s="21" t="s">
        <v>18</v>
      </c>
    </row>
    <row r="136" spans="2:9" ht="15" thickBot="1" x14ac:dyDescent="0.35">
      <c r="B136" s="30">
        <v>1</v>
      </c>
      <c r="C136" s="24" t="s">
        <v>97</v>
      </c>
      <c r="D136" s="207">
        <v>2</v>
      </c>
      <c r="E136" s="25">
        <v>3059.07</v>
      </c>
      <c r="F136" s="25">
        <f>E136*D136</f>
        <v>6118.14</v>
      </c>
      <c r="G136" s="25">
        <f>12*F136</f>
        <v>73417.680000000008</v>
      </c>
      <c r="H136" s="181">
        <f>F136-F124</f>
        <v>243.40000000000055</v>
      </c>
      <c r="I136" s="181">
        <f>G136-G124</f>
        <v>2920.8000000000029</v>
      </c>
    </row>
    <row r="137" spans="2:9" ht="15" thickBot="1" x14ac:dyDescent="0.35">
      <c r="B137" s="30">
        <v>2</v>
      </c>
      <c r="C137" s="24" t="s">
        <v>98</v>
      </c>
      <c r="D137" s="204">
        <v>1</v>
      </c>
      <c r="E137" s="25">
        <v>3758.07</v>
      </c>
      <c r="F137" s="25">
        <f t="shared" ref="F137:F140" si="39">E137*D137</f>
        <v>3758.07</v>
      </c>
      <c r="G137" s="25">
        <f t="shared" ref="G137:G143" si="40">12*F137</f>
        <v>45096.840000000004</v>
      </c>
      <c r="H137" s="181">
        <f t="shared" ref="H137:H143" si="41">F137-F125</f>
        <v>158.73000000000002</v>
      </c>
      <c r="I137" s="181">
        <f t="shared" ref="I137:I143" si="42">G137-G125</f>
        <v>1904.760000000002</v>
      </c>
    </row>
    <row r="138" spans="2:9" ht="15" thickBot="1" x14ac:dyDescent="0.35">
      <c r="B138" s="30">
        <v>3</v>
      </c>
      <c r="C138" s="24" t="s">
        <v>99</v>
      </c>
      <c r="D138" s="204">
        <v>1</v>
      </c>
      <c r="E138" s="25">
        <v>3438.91</v>
      </c>
      <c r="F138" s="25">
        <f t="shared" si="39"/>
        <v>3438.91</v>
      </c>
      <c r="G138" s="25">
        <f t="shared" si="40"/>
        <v>41266.92</v>
      </c>
      <c r="H138" s="181">
        <f t="shared" si="41"/>
        <v>1.6900000000000546</v>
      </c>
      <c r="I138" s="181">
        <f t="shared" si="42"/>
        <v>20.279999999998836</v>
      </c>
    </row>
    <row r="139" spans="2:9" ht="15" thickBot="1" x14ac:dyDescent="0.35">
      <c r="B139" s="30">
        <v>4</v>
      </c>
      <c r="C139" s="24" t="s">
        <v>100</v>
      </c>
      <c r="D139" s="204">
        <v>1</v>
      </c>
      <c r="E139" s="25">
        <v>2722.13</v>
      </c>
      <c r="F139" s="25">
        <f t="shared" si="39"/>
        <v>2722.13</v>
      </c>
      <c r="G139" s="25">
        <f t="shared" si="40"/>
        <v>32665.56</v>
      </c>
      <c r="H139" s="181">
        <f t="shared" si="41"/>
        <v>1.7000000000002728</v>
      </c>
      <c r="I139" s="181">
        <f t="shared" si="42"/>
        <v>20.400000000005093</v>
      </c>
    </row>
    <row r="140" spans="2:9" ht="15" thickBot="1" x14ac:dyDescent="0.35">
      <c r="B140" s="177">
        <v>5</v>
      </c>
      <c r="C140" s="174" t="s">
        <v>101</v>
      </c>
      <c r="D140" s="205">
        <v>0</v>
      </c>
      <c r="E140" s="175"/>
      <c r="F140" s="175">
        <f t="shared" si="39"/>
        <v>0</v>
      </c>
      <c r="G140" s="178">
        <f t="shared" si="40"/>
        <v>0</v>
      </c>
      <c r="H140" s="176">
        <f t="shared" si="41"/>
        <v>0</v>
      </c>
      <c r="I140" s="176">
        <f t="shared" si="42"/>
        <v>0</v>
      </c>
    </row>
    <row r="141" spans="2:9" ht="15" thickBot="1" x14ac:dyDescent="0.35">
      <c r="B141" s="120">
        <v>6</v>
      </c>
      <c r="C141" s="191" t="s">
        <v>16</v>
      </c>
      <c r="D141" s="211">
        <v>1</v>
      </c>
      <c r="E141" s="25">
        <v>6344.44</v>
      </c>
      <c r="F141" s="25">
        <f>E141*D141</f>
        <v>6344.44</v>
      </c>
      <c r="G141" s="180">
        <f>12*F141</f>
        <v>76133.279999999999</v>
      </c>
      <c r="H141" s="181">
        <f t="shared" si="41"/>
        <v>273.22999999999956</v>
      </c>
      <c r="I141" s="181">
        <f t="shared" si="42"/>
        <v>3278.7599999999948</v>
      </c>
    </row>
    <row r="142" spans="2:9" ht="15" thickBot="1" x14ac:dyDescent="0.35">
      <c r="B142" s="192"/>
      <c r="C142" s="191" t="s">
        <v>105</v>
      </c>
      <c r="D142" s="212"/>
      <c r="E142" s="25">
        <v>1093.3800000000001</v>
      </c>
      <c r="F142" s="25">
        <f>E142*D141</f>
        <v>1093.3800000000001</v>
      </c>
      <c r="G142" s="180">
        <f>12*F142</f>
        <v>13120.560000000001</v>
      </c>
      <c r="H142" s="181">
        <f t="shared" si="41"/>
        <v>47.260000000000218</v>
      </c>
      <c r="I142" s="181">
        <f t="shared" si="42"/>
        <v>567.12000000000262</v>
      </c>
    </row>
    <row r="143" spans="2:9" ht="15" thickBot="1" x14ac:dyDescent="0.35">
      <c r="B143" s="121"/>
      <c r="C143" s="191" t="s">
        <v>106</v>
      </c>
      <c r="D143" s="213"/>
      <c r="E143" s="25">
        <v>2097.98</v>
      </c>
      <c r="F143" s="25">
        <f>E143*D141</f>
        <v>2097.98</v>
      </c>
      <c r="G143" s="25">
        <f t="shared" ref="G143:G144" si="43">12*F143</f>
        <v>25175.760000000002</v>
      </c>
      <c r="H143" s="181">
        <f t="shared" si="41"/>
        <v>0</v>
      </c>
      <c r="I143" s="181">
        <f t="shared" si="42"/>
        <v>0</v>
      </c>
    </row>
    <row r="144" spans="2:9" ht="15" thickBot="1" x14ac:dyDescent="0.35">
      <c r="B144" s="182" t="s">
        <v>1</v>
      </c>
      <c r="C144" s="182"/>
      <c r="D144" s="206">
        <f>SUM(D136:D143)</f>
        <v>6</v>
      </c>
      <c r="E144" s="183"/>
      <c r="F144" s="183">
        <f>SUM(F136:F143)</f>
        <v>25573.05</v>
      </c>
      <c r="G144" s="183">
        <f>SUM(G136:G143)</f>
        <v>306876.60000000003</v>
      </c>
      <c r="H144" s="176">
        <f>F144-F132</f>
        <v>726.01000000000204</v>
      </c>
      <c r="I144" s="176">
        <f>G144-G132</f>
        <v>8712.1199999999953</v>
      </c>
    </row>
    <row r="145" spans="2:9" ht="15" thickBot="1" x14ac:dyDescent="0.35"/>
    <row r="146" spans="2:9" ht="15" thickBot="1" x14ac:dyDescent="0.35">
      <c r="B146" s="184" t="s">
        <v>116</v>
      </c>
      <c r="C146" s="184"/>
      <c r="D146" s="184"/>
      <c r="E146" s="184"/>
      <c r="F146" s="184"/>
      <c r="G146" s="184"/>
    </row>
    <row r="147" spans="2:9" ht="43.8" thickBot="1" x14ac:dyDescent="0.35">
      <c r="B147" s="18" t="s">
        <v>0</v>
      </c>
      <c r="C147" s="19" t="s">
        <v>11</v>
      </c>
      <c r="D147" s="19" t="s">
        <v>12</v>
      </c>
      <c r="E147" s="19" t="s">
        <v>13</v>
      </c>
      <c r="F147" s="19" t="s">
        <v>14</v>
      </c>
      <c r="G147" s="19" t="s">
        <v>15</v>
      </c>
      <c r="H147" s="21" t="s">
        <v>17</v>
      </c>
      <c r="I147" s="21" t="s">
        <v>18</v>
      </c>
    </row>
    <row r="148" spans="2:9" ht="15" thickBot="1" x14ac:dyDescent="0.35">
      <c r="B148" s="173">
        <v>1</v>
      </c>
      <c r="C148" s="174" t="s">
        <v>97</v>
      </c>
      <c r="D148" s="205">
        <v>2</v>
      </c>
      <c r="E148" s="175">
        <v>3059.07</v>
      </c>
      <c r="F148" s="175">
        <f>E148*D148</f>
        <v>6118.14</v>
      </c>
      <c r="G148" s="175">
        <f>12*F148</f>
        <v>73417.680000000008</v>
      </c>
      <c r="H148" s="176">
        <f>F148-F136</f>
        <v>0</v>
      </c>
      <c r="I148" s="176">
        <f>G148-G136</f>
        <v>0</v>
      </c>
    </row>
    <row r="149" spans="2:9" ht="15" thickBot="1" x14ac:dyDescent="0.35">
      <c r="B149" s="173">
        <v>2</v>
      </c>
      <c r="C149" s="174" t="s">
        <v>98</v>
      </c>
      <c r="D149" s="189">
        <v>1</v>
      </c>
      <c r="E149" s="175">
        <v>3758.07</v>
      </c>
      <c r="F149" s="175">
        <f t="shared" ref="F149:F152" si="44">E149*D149</f>
        <v>3758.07</v>
      </c>
      <c r="G149" s="175">
        <f t="shared" ref="G149:G155" si="45">12*F149</f>
        <v>45096.840000000004</v>
      </c>
      <c r="H149" s="176">
        <f t="shared" ref="H149:H155" si="46">F149-F137</f>
        <v>0</v>
      </c>
      <c r="I149" s="176">
        <f t="shared" ref="I149:I155" si="47">G149-G137</f>
        <v>0</v>
      </c>
    </row>
    <row r="150" spans="2:9" ht="15" thickBot="1" x14ac:dyDescent="0.35">
      <c r="B150" s="173">
        <v>3</v>
      </c>
      <c r="C150" s="174" t="s">
        <v>99</v>
      </c>
      <c r="D150" s="189">
        <v>1</v>
      </c>
      <c r="E150" s="175">
        <v>3438.91</v>
      </c>
      <c r="F150" s="175">
        <f t="shared" si="44"/>
        <v>3438.91</v>
      </c>
      <c r="G150" s="175">
        <f t="shared" si="45"/>
        <v>41266.92</v>
      </c>
      <c r="H150" s="176">
        <f t="shared" si="46"/>
        <v>0</v>
      </c>
      <c r="I150" s="176">
        <f t="shared" si="47"/>
        <v>0</v>
      </c>
    </row>
    <row r="151" spans="2:9" ht="15" thickBot="1" x14ac:dyDescent="0.35">
      <c r="B151" s="173">
        <v>4</v>
      </c>
      <c r="C151" s="174" t="s">
        <v>100</v>
      </c>
      <c r="D151" s="189">
        <v>1</v>
      </c>
      <c r="E151" s="175">
        <v>2722.13</v>
      </c>
      <c r="F151" s="175">
        <f t="shared" si="44"/>
        <v>2722.13</v>
      </c>
      <c r="G151" s="175">
        <f t="shared" si="45"/>
        <v>32665.56</v>
      </c>
      <c r="H151" s="176">
        <f t="shared" si="46"/>
        <v>0</v>
      </c>
      <c r="I151" s="176">
        <f t="shared" si="47"/>
        <v>0</v>
      </c>
    </row>
    <row r="152" spans="2:9" ht="15" thickBot="1" x14ac:dyDescent="0.35">
      <c r="B152" s="177">
        <v>5</v>
      </c>
      <c r="C152" s="174" t="s">
        <v>101</v>
      </c>
      <c r="D152" s="205">
        <v>0</v>
      </c>
      <c r="E152" s="175"/>
      <c r="F152" s="175">
        <f t="shared" si="44"/>
        <v>0</v>
      </c>
      <c r="G152" s="178">
        <f t="shared" si="45"/>
        <v>0</v>
      </c>
      <c r="H152" s="176">
        <f t="shared" si="46"/>
        <v>0</v>
      </c>
      <c r="I152" s="176">
        <f t="shared" si="47"/>
        <v>0</v>
      </c>
    </row>
    <row r="153" spans="2:9" ht="15" thickBot="1" x14ac:dyDescent="0.35">
      <c r="B153" s="120">
        <v>6</v>
      </c>
      <c r="C153" s="191" t="s">
        <v>16</v>
      </c>
      <c r="D153" s="211">
        <v>0</v>
      </c>
      <c r="E153" s="25"/>
      <c r="F153" s="25">
        <f>E153*D153</f>
        <v>0</v>
      </c>
      <c r="G153" s="180">
        <f>12*F153</f>
        <v>0</v>
      </c>
      <c r="H153" s="181">
        <f t="shared" si="46"/>
        <v>-6344.44</v>
      </c>
      <c r="I153" s="181">
        <f t="shared" si="47"/>
        <v>-76133.279999999999</v>
      </c>
    </row>
    <row r="154" spans="2:9" ht="15" thickBot="1" x14ac:dyDescent="0.35">
      <c r="B154" s="192"/>
      <c r="C154" s="191" t="s">
        <v>105</v>
      </c>
      <c r="D154" s="212"/>
      <c r="E154" s="25"/>
      <c r="F154" s="25">
        <f>E154*D153</f>
        <v>0</v>
      </c>
      <c r="G154" s="180">
        <f>12*F154</f>
        <v>0</v>
      </c>
      <c r="H154" s="181">
        <f t="shared" si="46"/>
        <v>-1093.3800000000001</v>
      </c>
      <c r="I154" s="181">
        <f t="shared" si="47"/>
        <v>-13120.560000000001</v>
      </c>
    </row>
    <row r="155" spans="2:9" ht="15" thickBot="1" x14ac:dyDescent="0.35">
      <c r="B155" s="121"/>
      <c r="C155" s="191" t="s">
        <v>106</v>
      </c>
      <c r="D155" s="213"/>
      <c r="E155" s="25"/>
      <c r="F155" s="25">
        <f>E155*D153</f>
        <v>0</v>
      </c>
      <c r="G155" s="25">
        <f t="shared" ref="G155:G156" si="48">12*F155</f>
        <v>0</v>
      </c>
      <c r="H155" s="181">
        <f t="shared" si="46"/>
        <v>-2097.98</v>
      </c>
      <c r="I155" s="181">
        <f t="shared" si="47"/>
        <v>-25175.760000000002</v>
      </c>
    </row>
    <row r="156" spans="2:9" ht="15" thickBot="1" x14ac:dyDescent="0.35">
      <c r="B156" s="182" t="s">
        <v>1</v>
      </c>
      <c r="C156" s="182"/>
      <c r="D156" s="206">
        <f>SUM(D148:D155)</f>
        <v>5</v>
      </c>
      <c r="E156" s="183"/>
      <c r="F156" s="183">
        <f>SUM(F148:F155)</f>
        <v>16037.25</v>
      </c>
      <c r="G156" s="183">
        <f>SUM(G148:G155)</f>
        <v>192447</v>
      </c>
      <c r="H156" s="176">
        <f>F156-F144</f>
        <v>-9535.7999999999993</v>
      </c>
      <c r="I156" s="176">
        <f>G156-G144</f>
        <v>-114429.60000000003</v>
      </c>
    </row>
    <row r="157" spans="2:9" ht="15" thickBot="1" x14ac:dyDescent="0.35"/>
    <row r="158" spans="2:9" ht="15" thickBot="1" x14ac:dyDescent="0.35">
      <c r="B158" s="119" t="s">
        <v>117</v>
      </c>
      <c r="C158" s="119"/>
      <c r="D158" s="119"/>
      <c r="E158" s="119"/>
      <c r="F158" s="119"/>
      <c r="G158" s="119"/>
    </row>
    <row r="159" spans="2:9" ht="43.8" thickBot="1" x14ac:dyDescent="0.35">
      <c r="B159" s="18" t="s">
        <v>0</v>
      </c>
      <c r="C159" s="19" t="s">
        <v>11</v>
      </c>
      <c r="D159" s="19" t="s">
        <v>12</v>
      </c>
      <c r="E159" s="19" t="s">
        <v>13</v>
      </c>
      <c r="F159" s="19" t="s">
        <v>14</v>
      </c>
      <c r="G159" s="19" t="s">
        <v>15</v>
      </c>
      <c r="H159" s="21" t="s">
        <v>17</v>
      </c>
      <c r="I159" s="21" t="s">
        <v>18</v>
      </c>
    </row>
    <row r="160" spans="2:9" ht="15" thickBot="1" x14ac:dyDescent="0.35">
      <c r="B160" s="30">
        <v>1</v>
      </c>
      <c r="C160" s="24" t="s">
        <v>97</v>
      </c>
      <c r="D160" s="207">
        <v>2</v>
      </c>
      <c r="E160" s="25">
        <v>3046.34</v>
      </c>
      <c r="F160" s="25">
        <f>E160*D160</f>
        <v>6092.68</v>
      </c>
      <c r="G160" s="25">
        <f>12*F160</f>
        <v>73112.160000000003</v>
      </c>
      <c r="H160" s="181">
        <f>F160-F148</f>
        <v>-25.460000000000036</v>
      </c>
      <c r="I160" s="181">
        <f>G160-G148</f>
        <v>-305.52000000000407</v>
      </c>
    </row>
    <row r="161" spans="2:9" ht="15" thickBot="1" x14ac:dyDescent="0.35">
      <c r="B161" s="30">
        <v>2</v>
      </c>
      <c r="C161" s="24" t="s">
        <v>98</v>
      </c>
      <c r="D161" s="204">
        <v>1</v>
      </c>
      <c r="E161" s="25">
        <v>3741.22</v>
      </c>
      <c r="F161" s="25">
        <f t="shared" ref="F161:F164" si="49">E161*D161</f>
        <v>3741.22</v>
      </c>
      <c r="G161" s="25">
        <f t="shared" ref="G161:G167" si="50">12*F161</f>
        <v>44894.64</v>
      </c>
      <c r="H161" s="181">
        <f t="shared" ref="H161:H167" si="51">F161-F149</f>
        <v>-16.850000000000364</v>
      </c>
      <c r="I161" s="181">
        <f t="shared" ref="I161:I167" si="52">G161-G149</f>
        <v>-202.20000000000437</v>
      </c>
    </row>
    <row r="162" spans="2:9" ht="15" thickBot="1" x14ac:dyDescent="0.35">
      <c r="B162" s="30">
        <v>3</v>
      </c>
      <c r="C162" s="24" t="s">
        <v>99</v>
      </c>
      <c r="D162" s="204">
        <v>1</v>
      </c>
      <c r="E162" s="25">
        <v>3421.69</v>
      </c>
      <c r="F162" s="25">
        <f t="shared" si="49"/>
        <v>3421.69</v>
      </c>
      <c r="G162" s="25">
        <f t="shared" si="50"/>
        <v>41060.28</v>
      </c>
      <c r="H162" s="181">
        <f t="shared" si="51"/>
        <v>-17.2199999999998</v>
      </c>
      <c r="I162" s="181">
        <f t="shared" si="52"/>
        <v>-206.63999999999942</v>
      </c>
    </row>
    <row r="163" spans="2:9" ht="15" thickBot="1" x14ac:dyDescent="0.35">
      <c r="B163" s="30">
        <v>4</v>
      </c>
      <c r="C163" s="24" t="s">
        <v>100</v>
      </c>
      <c r="D163" s="204">
        <v>1</v>
      </c>
      <c r="E163" s="25">
        <v>2709.59</v>
      </c>
      <c r="F163" s="25">
        <f t="shared" si="49"/>
        <v>2709.59</v>
      </c>
      <c r="G163" s="25">
        <f t="shared" si="50"/>
        <v>32515.08</v>
      </c>
      <c r="H163" s="181">
        <f t="shared" si="51"/>
        <v>-12.539999999999964</v>
      </c>
      <c r="I163" s="181">
        <f t="shared" si="52"/>
        <v>-150.47999999999956</v>
      </c>
    </row>
    <row r="164" spans="2:9" ht="15" thickBot="1" x14ac:dyDescent="0.35">
      <c r="B164" s="177">
        <v>5</v>
      </c>
      <c r="C164" s="174" t="s">
        <v>101</v>
      </c>
      <c r="D164" s="205">
        <v>0</v>
      </c>
      <c r="E164" s="175"/>
      <c r="F164" s="175">
        <f t="shared" si="49"/>
        <v>0</v>
      </c>
      <c r="G164" s="178">
        <f t="shared" si="50"/>
        <v>0</v>
      </c>
      <c r="H164" s="176">
        <f t="shared" si="51"/>
        <v>0</v>
      </c>
      <c r="I164" s="176">
        <f t="shared" si="52"/>
        <v>0</v>
      </c>
    </row>
    <row r="165" spans="2:9" ht="15" thickBot="1" x14ac:dyDescent="0.35">
      <c r="B165" s="186">
        <v>6</v>
      </c>
      <c r="C165" s="190" t="s">
        <v>16</v>
      </c>
      <c r="D165" s="208">
        <v>0</v>
      </c>
      <c r="E165" s="175"/>
      <c r="F165" s="175">
        <f>E165*D165</f>
        <v>0</v>
      </c>
      <c r="G165" s="178">
        <f>12*F165</f>
        <v>0</v>
      </c>
      <c r="H165" s="176">
        <f t="shared" si="51"/>
        <v>0</v>
      </c>
      <c r="I165" s="176">
        <f t="shared" si="52"/>
        <v>0</v>
      </c>
    </row>
    <row r="166" spans="2:9" ht="15" thickBot="1" x14ac:dyDescent="0.35">
      <c r="B166" s="187"/>
      <c r="C166" s="190" t="s">
        <v>105</v>
      </c>
      <c r="D166" s="209"/>
      <c r="E166" s="175"/>
      <c r="F166" s="175">
        <f>E166*D165</f>
        <v>0</v>
      </c>
      <c r="G166" s="178">
        <f>12*F166</f>
        <v>0</v>
      </c>
      <c r="H166" s="176">
        <f t="shared" si="51"/>
        <v>0</v>
      </c>
      <c r="I166" s="176">
        <f t="shared" si="52"/>
        <v>0</v>
      </c>
    </row>
    <row r="167" spans="2:9" ht="15" thickBot="1" x14ac:dyDescent="0.35">
      <c r="B167" s="188"/>
      <c r="C167" s="190" t="s">
        <v>106</v>
      </c>
      <c r="D167" s="210"/>
      <c r="E167" s="175"/>
      <c r="F167" s="175">
        <f>E167*D165</f>
        <v>0</v>
      </c>
      <c r="G167" s="175">
        <f t="shared" ref="G167:G168" si="53">12*F167</f>
        <v>0</v>
      </c>
      <c r="H167" s="176">
        <f t="shared" si="51"/>
        <v>0</v>
      </c>
      <c r="I167" s="176">
        <f t="shared" si="52"/>
        <v>0</v>
      </c>
    </row>
    <row r="168" spans="2:9" ht="15" thickBot="1" x14ac:dyDescent="0.35">
      <c r="B168" s="182" t="s">
        <v>1</v>
      </c>
      <c r="C168" s="182"/>
      <c r="D168" s="206">
        <f>SUM(D160:D167)</f>
        <v>5</v>
      </c>
      <c r="E168" s="183"/>
      <c r="F168" s="183">
        <f>SUM(F160:F167)</f>
        <v>15965.18</v>
      </c>
      <c r="G168" s="183">
        <f>SUM(G160:G167)</f>
        <v>191582.16000000003</v>
      </c>
      <c r="H168" s="176">
        <f>F168-F156</f>
        <v>-72.069999999999709</v>
      </c>
      <c r="I168" s="176">
        <f>G168-G156</f>
        <v>-864.8399999999674</v>
      </c>
    </row>
    <row r="169" spans="2:9" ht="15" thickBot="1" x14ac:dyDescent="0.35"/>
    <row r="170" spans="2:9" ht="15" thickBot="1" x14ac:dyDescent="0.35">
      <c r="B170" s="184" t="s">
        <v>118</v>
      </c>
      <c r="C170" s="184"/>
      <c r="D170" s="184"/>
      <c r="E170" s="184"/>
      <c r="F170" s="184"/>
      <c r="G170" s="184"/>
    </row>
    <row r="171" spans="2:9" ht="43.8" thickBot="1" x14ac:dyDescent="0.35">
      <c r="B171" s="18" t="s">
        <v>0</v>
      </c>
      <c r="C171" s="19" t="s">
        <v>11</v>
      </c>
      <c r="D171" s="19" t="s">
        <v>12</v>
      </c>
      <c r="E171" s="19" t="s">
        <v>13</v>
      </c>
      <c r="F171" s="19" t="s">
        <v>14</v>
      </c>
      <c r="G171" s="19" t="s">
        <v>15</v>
      </c>
      <c r="H171" s="21" t="s">
        <v>17</v>
      </c>
      <c r="I171" s="21" t="s">
        <v>18</v>
      </c>
    </row>
    <row r="172" spans="2:9" ht="15" thickBot="1" x14ac:dyDescent="0.35">
      <c r="B172" s="30">
        <v>1</v>
      </c>
      <c r="C172" s="24" t="s">
        <v>97</v>
      </c>
      <c r="D172" s="207">
        <v>2</v>
      </c>
      <c r="E172" s="25">
        <v>3067.67</v>
      </c>
      <c r="F172" s="25">
        <f>E172*D172</f>
        <v>6135.34</v>
      </c>
      <c r="G172" s="25">
        <f>12*F172</f>
        <v>73624.08</v>
      </c>
      <c r="H172" s="181">
        <f>F172-F160</f>
        <v>42.659999999999854</v>
      </c>
      <c r="I172" s="181">
        <f>G172-G160</f>
        <v>511.91999999999825</v>
      </c>
    </row>
    <row r="173" spans="2:9" ht="15" thickBot="1" x14ac:dyDescent="0.35">
      <c r="B173" s="30">
        <v>2</v>
      </c>
      <c r="C173" s="24" t="s">
        <v>98</v>
      </c>
      <c r="D173" s="204">
        <v>1</v>
      </c>
      <c r="E173" s="25">
        <v>3744.27</v>
      </c>
      <c r="F173" s="25">
        <f t="shared" ref="F173:F176" si="54">E173*D173</f>
        <v>3744.27</v>
      </c>
      <c r="G173" s="25">
        <f t="shared" ref="G173:G179" si="55">12*F173</f>
        <v>44931.24</v>
      </c>
      <c r="H173" s="181">
        <f t="shared" ref="H173:H179" si="56">F173-F161</f>
        <v>3.0500000000001819</v>
      </c>
      <c r="I173" s="181">
        <f t="shared" ref="I173:I179" si="57">G173-G161</f>
        <v>36.599999999998545</v>
      </c>
    </row>
    <row r="174" spans="2:9" ht="15" thickBot="1" x14ac:dyDescent="0.35">
      <c r="B174" s="30">
        <v>3</v>
      </c>
      <c r="C174" s="24" t="s">
        <v>99</v>
      </c>
      <c r="D174" s="204">
        <v>1</v>
      </c>
      <c r="E174" s="25">
        <v>3580.68</v>
      </c>
      <c r="F174" s="25">
        <f t="shared" si="54"/>
        <v>3580.68</v>
      </c>
      <c r="G174" s="25">
        <f t="shared" si="55"/>
        <v>42968.159999999996</v>
      </c>
      <c r="H174" s="181">
        <f t="shared" si="56"/>
        <v>158.98999999999978</v>
      </c>
      <c r="I174" s="181">
        <f t="shared" si="57"/>
        <v>1907.8799999999974</v>
      </c>
    </row>
    <row r="175" spans="2:9" ht="15" thickBot="1" x14ac:dyDescent="0.35">
      <c r="B175" s="30">
        <v>4</v>
      </c>
      <c r="C175" s="24" t="s">
        <v>100</v>
      </c>
      <c r="D175" s="204">
        <v>1</v>
      </c>
      <c r="E175" s="25">
        <v>2795.73</v>
      </c>
      <c r="F175" s="25">
        <f t="shared" si="54"/>
        <v>2795.73</v>
      </c>
      <c r="G175" s="25">
        <f t="shared" si="55"/>
        <v>33548.76</v>
      </c>
      <c r="H175" s="181">
        <f t="shared" si="56"/>
        <v>86.139999999999873</v>
      </c>
      <c r="I175" s="181">
        <f t="shared" si="57"/>
        <v>1033.6800000000003</v>
      </c>
    </row>
    <row r="176" spans="2:9" ht="15" thickBot="1" x14ac:dyDescent="0.35">
      <c r="B176" s="177">
        <v>5</v>
      </c>
      <c r="C176" s="174" t="s">
        <v>101</v>
      </c>
      <c r="D176" s="205">
        <v>0</v>
      </c>
      <c r="E176" s="175"/>
      <c r="F176" s="175">
        <f t="shared" si="54"/>
        <v>0</v>
      </c>
      <c r="G176" s="178">
        <f t="shared" si="55"/>
        <v>0</v>
      </c>
      <c r="H176" s="176">
        <f t="shared" si="56"/>
        <v>0</v>
      </c>
      <c r="I176" s="176">
        <f t="shared" si="57"/>
        <v>0</v>
      </c>
    </row>
    <row r="177" spans="2:9" ht="15" thickBot="1" x14ac:dyDescent="0.35">
      <c r="B177" s="186">
        <v>6</v>
      </c>
      <c r="C177" s="190" t="s">
        <v>16</v>
      </c>
      <c r="D177" s="208">
        <v>0</v>
      </c>
      <c r="E177" s="175"/>
      <c r="F177" s="175">
        <f>E177*D177</f>
        <v>0</v>
      </c>
      <c r="G177" s="178">
        <f>12*F177</f>
        <v>0</v>
      </c>
      <c r="H177" s="176">
        <f t="shared" si="56"/>
        <v>0</v>
      </c>
      <c r="I177" s="176">
        <f t="shared" si="57"/>
        <v>0</v>
      </c>
    </row>
    <row r="178" spans="2:9" ht="15" thickBot="1" x14ac:dyDescent="0.35">
      <c r="B178" s="187"/>
      <c r="C178" s="190" t="s">
        <v>105</v>
      </c>
      <c r="D178" s="209"/>
      <c r="E178" s="175"/>
      <c r="F178" s="175">
        <f>E178*D177</f>
        <v>0</v>
      </c>
      <c r="G178" s="178">
        <f>12*F178</f>
        <v>0</v>
      </c>
      <c r="H178" s="176">
        <f t="shared" si="56"/>
        <v>0</v>
      </c>
      <c r="I178" s="176">
        <f t="shared" si="57"/>
        <v>0</v>
      </c>
    </row>
    <row r="179" spans="2:9" ht="15" thickBot="1" x14ac:dyDescent="0.35">
      <c r="B179" s="188"/>
      <c r="C179" s="190" t="s">
        <v>106</v>
      </c>
      <c r="D179" s="210"/>
      <c r="E179" s="175"/>
      <c r="F179" s="175">
        <f>E179*D177</f>
        <v>0</v>
      </c>
      <c r="G179" s="175">
        <f t="shared" ref="G179:G180" si="58">12*F179</f>
        <v>0</v>
      </c>
      <c r="H179" s="176">
        <f t="shared" si="56"/>
        <v>0</v>
      </c>
      <c r="I179" s="176">
        <f t="shared" si="57"/>
        <v>0</v>
      </c>
    </row>
    <row r="180" spans="2:9" ht="15" thickBot="1" x14ac:dyDescent="0.35">
      <c r="B180" s="182" t="s">
        <v>1</v>
      </c>
      <c r="C180" s="182"/>
      <c r="D180" s="206">
        <f>SUM(D172:D179)</f>
        <v>5</v>
      </c>
      <c r="E180" s="183"/>
      <c r="F180" s="183">
        <f>SUM(F172:F179)</f>
        <v>16256.02</v>
      </c>
      <c r="G180" s="183">
        <f>SUM(G172:G179)</f>
        <v>195072.24000000002</v>
      </c>
      <c r="H180" s="176">
        <f>F180-F168</f>
        <v>290.84000000000015</v>
      </c>
      <c r="I180" s="176">
        <f>G180-G168</f>
        <v>3490.0799999999872</v>
      </c>
    </row>
    <row r="181" spans="2:9" ht="15" thickBot="1" x14ac:dyDescent="0.35"/>
    <row r="182" spans="2:9" ht="15" thickBot="1" x14ac:dyDescent="0.35">
      <c r="B182" s="184" t="s">
        <v>117</v>
      </c>
      <c r="C182" s="184"/>
      <c r="D182" s="184"/>
      <c r="E182" s="184"/>
      <c r="F182" s="184"/>
      <c r="G182" s="184"/>
    </row>
    <row r="183" spans="2:9" ht="43.8" thickBot="1" x14ac:dyDescent="0.35">
      <c r="B183" s="18" t="s">
        <v>0</v>
      </c>
      <c r="C183" s="19" t="s">
        <v>11</v>
      </c>
      <c r="D183" s="19" t="s">
        <v>12</v>
      </c>
      <c r="E183" s="19" t="s">
        <v>13</v>
      </c>
      <c r="F183" s="19" t="s">
        <v>14</v>
      </c>
      <c r="G183" s="19" t="s">
        <v>15</v>
      </c>
      <c r="H183" s="21" t="s">
        <v>17</v>
      </c>
      <c r="I183" s="21" t="s">
        <v>18</v>
      </c>
    </row>
    <row r="184" spans="2:9" ht="15" thickBot="1" x14ac:dyDescent="0.35">
      <c r="B184" s="30">
        <v>1</v>
      </c>
      <c r="C184" s="24" t="s">
        <v>97</v>
      </c>
      <c r="D184" s="207">
        <v>2</v>
      </c>
      <c r="E184" s="25">
        <v>3202.61</v>
      </c>
      <c r="F184" s="25">
        <f>E184*D184</f>
        <v>6405.22</v>
      </c>
      <c r="G184" s="25">
        <f>12*F184</f>
        <v>76862.64</v>
      </c>
      <c r="H184" s="181">
        <f>F184-F172</f>
        <v>269.88000000000011</v>
      </c>
      <c r="I184" s="181">
        <f>G184-G172</f>
        <v>3238.5599999999977</v>
      </c>
    </row>
    <row r="185" spans="2:9" ht="15" thickBot="1" x14ac:dyDescent="0.35">
      <c r="B185" s="30">
        <v>2</v>
      </c>
      <c r="C185" s="24" t="s">
        <v>98</v>
      </c>
      <c r="D185" s="204">
        <v>1</v>
      </c>
      <c r="E185" s="25">
        <v>3921.37</v>
      </c>
      <c r="F185" s="25">
        <f t="shared" ref="F185:F188" si="59">E185*D185</f>
        <v>3921.37</v>
      </c>
      <c r="G185" s="25">
        <f t="shared" ref="G185:G191" si="60">12*F185</f>
        <v>47056.44</v>
      </c>
      <c r="H185" s="181">
        <f t="shared" ref="H185:H191" si="61">F185-F173</f>
        <v>177.09999999999991</v>
      </c>
      <c r="I185" s="181">
        <f t="shared" ref="I185:I191" si="62">G185-G173</f>
        <v>2125.2000000000044</v>
      </c>
    </row>
    <row r="186" spans="2:9" ht="15" thickBot="1" x14ac:dyDescent="0.35">
      <c r="B186" s="30">
        <v>3</v>
      </c>
      <c r="C186" s="24" t="s">
        <v>99</v>
      </c>
      <c r="D186" s="204">
        <v>1</v>
      </c>
      <c r="E186" s="25">
        <v>3596.41</v>
      </c>
      <c r="F186" s="25">
        <f t="shared" si="59"/>
        <v>3596.41</v>
      </c>
      <c r="G186" s="25">
        <f t="shared" si="60"/>
        <v>43156.92</v>
      </c>
      <c r="H186" s="181">
        <f t="shared" si="61"/>
        <v>15.730000000000018</v>
      </c>
      <c r="I186" s="181">
        <f t="shared" si="62"/>
        <v>188.76000000000204</v>
      </c>
    </row>
    <row r="187" spans="2:9" ht="15" thickBot="1" x14ac:dyDescent="0.35">
      <c r="B187" s="30">
        <v>4</v>
      </c>
      <c r="C187" s="24" t="s">
        <v>100</v>
      </c>
      <c r="D187" s="204">
        <v>1</v>
      </c>
      <c r="E187" s="25">
        <v>2807.16</v>
      </c>
      <c r="F187" s="25">
        <f t="shared" si="59"/>
        <v>2807.16</v>
      </c>
      <c r="G187" s="25">
        <f t="shared" si="60"/>
        <v>33685.919999999998</v>
      </c>
      <c r="H187" s="181">
        <f t="shared" si="61"/>
        <v>11.429999999999836</v>
      </c>
      <c r="I187" s="181">
        <f t="shared" si="62"/>
        <v>137.15999999999622</v>
      </c>
    </row>
    <row r="188" spans="2:9" ht="15" thickBot="1" x14ac:dyDescent="0.35">
      <c r="B188" s="177">
        <v>5</v>
      </c>
      <c r="C188" s="174" t="s">
        <v>101</v>
      </c>
      <c r="D188" s="205">
        <v>0</v>
      </c>
      <c r="E188" s="175"/>
      <c r="F188" s="175">
        <f t="shared" si="59"/>
        <v>0</v>
      </c>
      <c r="G188" s="178">
        <f t="shared" si="60"/>
        <v>0</v>
      </c>
      <c r="H188" s="176">
        <f t="shared" si="61"/>
        <v>0</v>
      </c>
      <c r="I188" s="176">
        <f t="shared" si="62"/>
        <v>0</v>
      </c>
    </row>
    <row r="189" spans="2:9" ht="15" thickBot="1" x14ac:dyDescent="0.35">
      <c r="B189" s="186">
        <v>6</v>
      </c>
      <c r="C189" s="190" t="s">
        <v>16</v>
      </c>
      <c r="D189" s="208">
        <v>0</v>
      </c>
      <c r="E189" s="175"/>
      <c r="F189" s="175">
        <f>E189*D189</f>
        <v>0</v>
      </c>
      <c r="G189" s="178">
        <f>12*F189</f>
        <v>0</v>
      </c>
      <c r="H189" s="176">
        <f t="shared" si="61"/>
        <v>0</v>
      </c>
      <c r="I189" s="176">
        <f t="shared" si="62"/>
        <v>0</v>
      </c>
    </row>
    <row r="190" spans="2:9" ht="15" thickBot="1" x14ac:dyDescent="0.35">
      <c r="B190" s="187"/>
      <c r="C190" s="190" t="s">
        <v>105</v>
      </c>
      <c r="D190" s="209"/>
      <c r="E190" s="175"/>
      <c r="F190" s="175">
        <f>E190*D189</f>
        <v>0</v>
      </c>
      <c r="G190" s="178">
        <f>12*F190</f>
        <v>0</v>
      </c>
      <c r="H190" s="176">
        <f t="shared" si="61"/>
        <v>0</v>
      </c>
      <c r="I190" s="176">
        <f t="shared" si="62"/>
        <v>0</v>
      </c>
    </row>
    <row r="191" spans="2:9" ht="15" thickBot="1" x14ac:dyDescent="0.35">
      <c r="B191" s="188"/>
      <c r="C191" s="190" t="s">
        <v>106</v>
      </c>
      <c r="D191" s="210"/>
      <c r="E191" s="175"/>
      <c r="F191" s="175">
        <f>E191*D189</f>
        <v>0</v>
      </c>
      <c r="G191" s="175">
        <f t="shared" ref="G191:G192" si="63">12*F191</f>
        <v>0</v>
      </c>
      <c r="H191" s="176">
        <f t="shared" si="61"/>
        <v>0</v>
      </c>
      <c r="I191" s="176">
        <f t="shared" si="62"/>
        <v>0</v>
      </c>
    </row>
    <row r="192" spans="2:9" ht="15" thickBot="1" x14ac:dyDescent="0.35">
      <c r="B192" s="182" t="s">
        <v>1</v>
      </c>
      <c r="C192" s="182"/>
      <c r="D192" s="206">
        <f>SUM(D184:D191)</f>
        <v>5</v>
      </c>
      <c r="E192" s="183"/>
      <c r="F192" s="183">
        <f>SUM(F184:F191)</f>
        <v>16730.16</v>
      </c>
      <c r="G192" s="183">
        <f>SUM(G184:G191)</f>
        <v>200761.91999999998</v>
      </c>
      <c r="H192" s="176">
        <f>F192-F180</f>
        <v>474.13999999999942</v>
      </c>
      <c r="I192" s="176">
        <f>G192-G180</f>
        <v>5689.6799999999639</v>
      </c>
    </row>
    <row r="194" spans="2:3" x14ac:dyDescent="0.3">
      <c r="B194" s="214" t="s">
        <v>119</v>
      </c>
      <c r="C194" s="214"/>
    </row>
  </sheetData>
  <mergeCells count="52">
    <mergeCell ref="B180:C180"/>
    <mergeCell ref="B182:G182"/>
    <mergeCell ref="B189:B191"/>
    <mergeCell ref="D189:D191"/>
    <mergeCell ref="B192:C192"/>
    <mergeCell ref="B165:B167"/>
    <mergeCell ref="D165:D167"/>
    <mergeCell ref="B168:C168"/>
    <mergeCell ref="B170:G170"/>
    <mergeCell ref="B177:B179"/>
    <mergeCell ref="D177:D179"/>
    <mergeCell ref="B146:G146"/>
    <mergeCell ref="B153:B155"/>
    <mergeCell ref="D153:D155"/>
    <mergeCell ref="B156:C156"/>
    <mergeCell ref="B158:G158"/>
    <mergeCell ref="B132:C132"/>
    <mergeCell ref="B134:G134"/>
    <mergeCell ref="B141:B143"/>
    <mergeCell ref="D141:D143"/>
    <mergeCell ref="B144:C144"/>
    <mergeCell ref="B120:C120"/>
    <mergeCell ref="D117:D119"/>
    <mergeCell ref="B122:G122"/>
    <mergeCell ref="B129:B131"/>
    <mergeCell ref="D129:D131"/>
    <mergeCell ref="B32:G32"/>
    <mergeCell ref="B40:C40"/>
    <mergeCell ref="B42:G42"/>
    <mergeCell ref="B50:C50"/>
    <mergeCell ref="B52:G52"/>
    <mergeCell ref="B81:B83"/>
    <mergeCell ref="B84:C84"/>
    <mergeCell ref="B86:G86"/>
    <mergeCell ref="B93:B95"/>
    <mergeCell ref="B72:C72"/>
    <mergeCell ref="B74:G74"/>
    <mergeCell ref="B69:B71"/>
    <mergeCell ref="B2:G2"/>
    <mergeCell ref="B10:C10"/>
    <mergeCell ref="B12:G12"/>
    <mergeCell ref="B20:C20"/>
    <mergeCell ref="B30:C30"/>
    <mergeCell ref="B22:G22"/>
    <mergeCell ref="B60:C60"/>
    <mergeCell ref="B62:G62"/>
    <mergeCell ref="B96:C96"/>
    <mergeCell ref="B98:G98"/>
    <mergeCell ref="B105:B107"/>
    <mergeCell ref="B108:C108"/>
    <mergeCell ref="B110:G110"/>
    <mergeCell ref="B117:B119"/>
  </mergeCells>
  <pageMargins left="0.511811024" right="0.511811024" top="0.78740157499999996" bottom="0.78740157499999996" header="0.31496062000000002" footer="0.31496062000000002"/>
  <pageSetup orientation="portrait" r:id="rId1"/>
  <ignoredErrors>
    <ignoredError sqref="G9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A41"/>
  <sheetViews>
    <sheetView showGridLines="0" tabSelected="1" zoomScale="85" zoomScaleNormal="85" workbookViewId="0">
      <pane xSplit="1" topLeftCell="BO1" activePane="topRight" state="frozen"/>
      <selection pane="topRight" activeCell="BZ7" sqref="BZ7"/>
    </sheetView>
  </sheetViews>
  <sheetFormatPr defaultColWidth="9.109375" defaultRowHeight="14.4" x14ac:dyDescent="0.3"/>
  <cols>
    <col min="1" max="1" width="5.5546875" style="113" bestFit="1" customWidth="1"/>
    <col min="2" max="2" width="11.44140625" style="65" customWidth="1"/>
    <col min="3" max="3" width="17.88671875" style="65" customWidth="1"/>
    <col min="4" max="4" width="19.109375" style="65" customWidth="1"/>
    <col min="5" max="5" width="13.88671875" style="65" customWidth="1"/>
    <col min="6" max="7" width="15.33203125" style="65" customWidth="1"/>
    <col min="8" max="8" width="16" style="65" customWidth="1"/>
    <col min="9" max="9" width="16.6640625" style="42" customWidth="1"/>
    <col min="10" max="10" width="13.88671875" style="65" customWidth="1"/>
    <col min="11" max="12" width="15.33203125" style="65" customWidth="1"/>
    <col min="13" max="13" width="16" style="65" customWidth="1"/>
    <col min="14" max="14" width="17" style="42" bestFit="1" customWidth="1"/>
    <col min="15" max="15" width="13.88671875" style="65" customWidth="1"/>
    <col min="16" max="17" width="15.33203125" style="65" customWidth="1"/>
    <col min="18" max="18" width="16" style="65" customWidth="1"/>
    <col min="19" max="19" width="16.6640625" style="42" customWidth="1"/>
    <col min="20" max="20" width="13.88671875" style="65" customWidth="1"/>
    <col min="21" max="22" width="15.33203125" style="65" customWidth="1"/>
    <col min="23" max="23" width="16" style="65" customWidth="1"/>
    <col min="24" max="24" width="16.6640625" style="42" customWidth="1"/>
    <col min="25" max="25" width="13.88671875" style="65" customWidth="1"/>
    <col min="26" max="27" width="15.33203125" style="65" customWidth="1"/>
    <col min="28" max="28" width="16" style="65" customWidth="1"/>
    <col min="29" max="29" width="16.6640625" style="42" customWidth="1"/>
    <col min="30" max="30" width="13.88671875" style="65" customWidth="1"/>
    <col min="31" max="32" width="15.33203125" style="65" customWidth="1"/>
    <col min="33" max="33" width="15.21875" style="65" bestFit="1" customWidth="1"/>
    <col min="34" max="34" width="13.88671875" style="65" customWidth="1"/>
    <col min="35" max="36" width="15.33203125" style="65" customWidth="1"/>
    <col min="37" max="38" width="16" style="65" customWidth="1"/>
    <col min="39" max="39" width="16.6640625" style="42" customWidth="1"/>
    <col min="40" max="40" width="13.88671875" style="65" customWidth="1"/>
    <col min="41" max="42" width="15.33203125" style="65" customWidth="1"/>
    <col min="43" max="43" width="16" style="65" customWidth="1"/>
    <col min="44" max="44" width="18.33203125" style="42" customWidth="1"/>
    <col min="45" max="45" width="13.88671875" style="65" customWidth="1"/>
    <col min="46" max="47" width="15.33203125" style="65" customWidth="1"/>
    <col min="48" max="48" width="16" style="65" customWidth="1"/>
    <col min="49" max="49" width="19.33203125" style="42" customWidth="1"/>
    <col min="50" max="50" width="13.88671875" style="65" customWidth="1"/>
    <col min="51" max="52" width="15.33203125" style="65" customWidth="1"/>
    <col min="53" max="53" width="16" style="65" customWidth="1"/>
    <col min="54" max="54" width="19.33203125" style="42" customWidth="1"/>
    <col min="55" max="55" width="13.33203125" style="65" bestFit="1" customWidth="1"/>
    <col min="56" max="56" width="29.21875" style="65" bestFit="1" customWidth="1"/>
    <col min="57" max="57" width="16.109375" style="65" bestFit="1" customWidth="1"/>
    <col min="58" max="58" width="14" style="65" bestFit="1" customWidth="1"/>
    <col min="59" max="59" width="17" style="65" bestFit="1" customWidth="1"/>
    <col min="60" max="60" width="13.33203125" style="65" bestFit="1" customWidth="1"/>
    <col min="61" max="61" width="29.21875" style="65" bestFit="1" customWidth="1"/>
    <col min="62" max="63" width="14" style="65" bestFit="1" customWidth="1"/>
    <col min="64" max="64" width="17" style="65" bestFit="1" customWidth="1"/>
    <col min="65" max="65" width="13.33203125" style="65" bestFit="1" customWidth="1"/>
    <col min="66" max="66" width="29.21875" style="65" bestFit="1" customWidth="1"/>
    <col min="67" max="68" width="14" style="65" bestFit="1" customWidth="1"/>
    <col min="69" max="69" width="17" style="65" bestFit="1" customWidth="1"/>
    <col min="70" max="70" width="13.33203125" style="65" bestFit="1" customWidth="1"/>
    <col min="71" max="71" width="29.21875" style="65" bestFit="1" customWidth="1"/>
    <col min="72" max="72" width="14.44140625" style="65" bestFit="1" customWidth="1"/>
    <col min="73" max="73" width="11.77734375" style="65" bestFit="1" customWidth="1"/>
    <col min="74" max="74" width="17" style="65" bestFit="1" customWidth="1"/>
    <col min="75" max="75" width="13.33203125" style="65" bestFit="1" customWidth="1"/>
    <col min="76" max="76" width="29.21875" style="65" bestFit="1" customWidth="1"/>
    <col min="77" max="78" width="14" style="65" bestFit="1" customWidth="1"/>
    <col min="79" max="79" width="17" style="65" bestFit="1" customWidth="1"/>
    <col min="80" max="16384" width="9.109375" style="65"/>
  </cols>
  <sheetData>
    <row r="1" spans="1:79" s="48" customFormat="1" x14ac:dyDescent="0.3">
      <c r="A1" s="109"/>
      <c r="I1" s="67"/>
      <c r="N1" s="67"/>
      <c r="S1" s="67"/>
      <c r="X1" s="67"/>
      <c r="AC1" s="67"/>
      <c r="AD1" s="225"/>
      <c r="AE1" s="225"/>
      <c r="AF1" s="225"/>
      <c r="AM1" s="67"/>
      <c r="AN1" s="225"/>
      <c r="AO1" s="225"/>
      <c r="AR1" s="67"/>
      <c r="AW1" s="67"/>
      <c r="BB1" s="67"/>
    </row>
    <row r="2" spans="1:79" s="48" customFormat="1" x14ac:dyDescent="0.3">
      <c r="A2" s="109"/>
      <c r="AD2" s="225"/>
      <c r="AE2" s="225"/>
      <c r="AF2" s="225"/>
      <c r="AN2" s="225"/>
      <c r="AO2" s="225"/>
    </row>
    <row r="3" spans="1:79" s="49" customFormat="1" x14ac:dyDescent="0.3">
      <c r="A3" s="110"/>
      <c r="B3" s="139" t="str">
        <f>'Resumo do Contrato'!B3</f>
        <v>Contrato 081.2015</v>
      </c>
      <c r="C3" s="139"/>
      <c r="D3" s="151"/>
      <c r="E3" s="147" t="s">
        <v>121</v>
      </c>
      <c r="F3" s="129"/>
      <c r="G3" s="129"/>
      <c r="H3" s="150"/>
      <c r="I3" s="153" t="s">
        <v>24</v>
      </c>
      <c r="J3" s="135" t="s">
        <v>122</v>
      </c>
      <c r="K3" s="136"/>
      <c r="L3" s="136"/>
      <c r="M3" s="136"/>
      <c r="N3" s="134" t="s">
        <v>24</v>
      </c>
      <c r="O3" s="131" t="s">
        <v>124</v>
      </c>
      <c r="P3" s="129"/>
      <c r="Q3" s="129"/>
      <c r="R3" s="137"/>
      <c r="S3" s="134" t="s">
        <v>24</v>
      </c>
      <c r="T3" s="133" t="s">
        <v>125</v>
      </c>
      <c r="U3" s="133"/>
      <c r="V3" s="133"/>
      <c r="W3" s="133"/>
      <c r="X3" s="134" t="s">
        <v>24</v>
      </c>
      <c r="Y3" s="138" t="s">
        <v>127</v>
      </c>
      <c r="Z3" s="139"/>
      <c r="AA3" s="139"/>
      <c r="AB3" s="140"/>
      <c r="AC3" s="134" t="s">
        <v>24</v>
      </c>
      <c r="AD3" s="133" t="s">
        <v>128</v>
      </c>
      <c r="AE3" s="133"/>
      <c r="AF3" s="133"/>
      <c r="AG3" s="133"/>
      <c r="AH3" s="133"/>
      <c r="AI3" s="133"/>
      <c r="AJ3" s="133"/>
      <c r="AK3" s="133"/>
      <c r="AL3" s="133"/>
      <c r="AM3" s="134" t="s">
        <v>24</v>
      </c>
      <c r="AN3" s="138" t="s">
        <v>75</v>
      </c>
      <c r="AO3" s="139"/>
      <c r="AP3" s="139"/>
      <c r="AQ3" s="140"/>
      <c r="AR3" s="134" t="s">
        <v>24</v>
      </c>
      <c r="AS3" s="141" t="s">
        <v>134</v>
      </c>
      <c r="AT3" s="133"/>
      <c r="AU3" s="133"/>
      <c r="AV3" s="142"/>
      <c r="AW3" s="134" t="s">
        <v>24</v>
      </c>
      <c r="AX3" s="133" t="s">
        <v>137</v>
      </c>
      <c r="AY3" s="133"/>
      <c r="AZ3" s="133"/>
      <c r="BA3" s="133"/>
      <c r="BB3" s="134" t="s">
        <v>24</v>
      </c>
      <c r="BC3" s="138" t="s">
        <v>84</v>
      </c>
      <c r="BD3" s="139"/>
      <c r="BE3" s="139"/>
      <c r="BF3" s="140"/>
      <c r="BG3" s="134" t="s">
        <v>24</v>
      </c>
      <c r="BH3" s="131" t="s">
        <v>138</v>
      </c>
      <c r="BI3" s="129"/>
      <c r="BJ3" s="129"/>
      <c r="BK3" s="137"/>
      <c r="BL3" s="134" t="s">
        <v>24</v>
      </c>
      <c r="BM3" s="131" t="s">
        <v>139</v>
      </c>
      <c r="BN3" s="129"/>
      <c r="BO3" s="129"/>
      <c r="BP3" s="137"/>
      <c r="BQ3" s="134" t="s">
        <v>24</v>
      </c>
      <c r="BR3" s="131" t="s">
        <v>141</v>
      </c>
      <c r="BS3" s="129"/>
      <c r="BT3" s="129"/>
      <c r="BU3" s="137"/>
      <c r="BV3" s="134" t="s">
        <v>24</v>
      </c>
      <c r="BW3" s="138" t="s">
        <v>143</v>
      </c>
      <c r="BX3" s="139"/>
      <c r="BY3" s="139"/>
      <c r="BZ3" s="140"/>
      <c r="CA3" s="134" t="s">
        <v>24</v>
      </c>
    </row>
    <row r="4" spans="1:79" s="49" customFormat="1" x14ac:dyDescent="0.3">
      <c r="A4" s="110"/>
      <c r="B4" s="148" t="str">
        <f>'Resumo do Contrato'!D4</f>
        <v>03/08/2015 a 02/08/2016</v>
      </c>
      <c r="C4" s="148"/>
      <c r="D4" s="149"/>
      <c r="E4" s="147" t="s">
        <v>120</v>
      </c>
      <c r="F4" s="129"/>
      <c r="G4" s="129"/>
      <c r="H4" s="150"/>
      <c r="I4" s="153"/>
      <c r="J4" s="135" t="s">
        <v>68</v>
      </c>
      <c r="K4" s="136"/>
      <c r="L4" s="136"/>
      <c r="M4" s="136"/>
      <c r="N4" s="134"/>
      <c r="O4" s="131" t="s">
        <v>123</v>
      </c>
      <c r="P4" s="129"/>
      <c r="Q4" s="129"/>
      <c r="R4" s="137"/>
      <c r="S4" s="134"/>
      <c r="T4" s="133" t="s">
        <v>126</v>
      </c>
      <c r="U4" s="133"/>
      <c r="V4" s="133"/>
      <c r="W4" s="133"/>
      <c r="X4" s="134"/>
      <c r="Y4" s="138" t="s">
        <v>72</v>
      </c>
      <c r="Z4" s="139"/>
      <c r="AA4" s="139"/>
      <c r="AB4" s="140"/>
      <c r="AC4" s="134"/>
      <c r="AD4" s="133" t="s">
        <v>129</v>
      </c>
      <c r="AE4" s="133"/>
      <c r="AF4" s="133"/>
      <c r="AG4" s="133"/>
      <c r="AH4" s="133"/>
      <c r="AI4" s="133"/>
      <c r="AJ4" s="133"/>
      <c r="AK4" s="133"/>
      <c r="AL4" s="133"/>
      <c r="AM4" s="134"/>
      <c r="AN4" s="138" t="s">
        <v>132</v>
      </c>
      <c r="AO4" s="139"/>
      <c r="AP4" s="139"/>
      <c r="AQ4" s="140"/>
      <c r="AR4" s="134"/>
      <c r="AS4" s="141" t="s">
        <v>133</v>
      </c>
      <c r="AT4" s="133"/>
      <c r="AU4" s="133"/>
      <c r="AV4" s="142"/>
      <c r="AW4" s="134"/>
      <c r="AX4" s="133" t="s">
        <v>135</v>
      </c>
      <c r="AY4" s="133"/>
      <c r="AZ4" s="133"/>
      <c r="BA4" s="133"/>
      <c r="BB4" s="134"/>
      <c r="BC4" s="138" t="s">
        <v>136</v>
      </c>
      <c r="BD4" s="139"/>
      <c r="BE4" s="139"/>
      <c r="BF4" s="140"/>
      <c r="BG4" s="134"/>
      <c r="BH4" s="131" t="s">
        <v>135</v>
      </c>
      <c r="BI4" s="129"/>
      <c r="BJ4" s="129"/>
      <c r="BK4" s="137"/>
      <c r="BL4" s="134"/>
      <c r="BM4" s="131" t="s">
        <v>140</v>
      </c>
      <c r="BN4" s="129"/>
      <c r="BO4" s="129"/>
      <c r="BP4" s="137"/>
      <c r="BQ4" s="134"/>
      <c r="BR4" s="131" t="s">
        <v>140</v>
      </c>
      <c r="BS4" s="129"/>
      <c r="BT4" s="129"/>
      <c r="BU4" s="137"/>
      <c r="BV4" s="134"/>
      <c r="BW4" s="138" t="s">
        <v>142</v>
      </c>
      <c r="BX4" s="139"/>
      <c r="BY4" s="139"/>
      <c r="BZ4" s="140"/>
      <c r="CA4" s="134"/>
    </row>
    <row r="5" spans="1:79" s="49" customFormat="1" x14ac:dyDescent="0.3">
      <c r="A5" s="110"/>
      <c r="B5" s="139"/>
      <c r="C5" s="139"/>
      <c r="D5" s="151"/>
      <c r="E5" s="147"/>
      <c r="F5" s="129"/>
      <c r="G5" s="129"/>
      <c r="H5" s="150"/>
      <c r="I5" s="153"/>
      <c r="J5" s="215"/>
      <c r="K5" s="139"/>
      <c r="L5" s="139"/>
      <c r="M5" s="139"/>
      <c r="N5" s="134"/>
      <c r="O5" s="131"/>
      <c r="P5" s="129"/>
      <c r="Q5" s="129"/>
      <c r="R5" s="137"/>
      <c r="S5" s="134"/>
      <c r="T5" s="131"/>
      <c r="U5" s="129"/>
      <c r="V5" s="129"/>
      <c r="W5" s="129"/>
      <c r="X5" s="134"/>
      <c r="Y5" s="138"/>
      <c r="Z5" s="139"/>
      <c r="AA5" s="139"/>
      <c r="AB5" s="140"/>
      <c r="AC5" s="134"/>
      <c r="AD5" s="131" t="s">
        <v>131</v>
      </c>
      <c r="AE5" s="129"/>
      <c r="AF5" s="129"/>
      <c r="AG5" s="129"/>
      <c r="AH5" s="129" t="s">
        <v>130</v>
      </c>
      <c r="AI5" s="129"/>
      <c r="AJ5" s="129"/>
      <c r="AK5" s="129"/>
      <c r="AL5" s="72"/>
      <c r="AM5" s="134"/>
      <c r="AN5" s="138"/>
      <c r="AO5" s="139"/>
      <c r="AP5" s="139"/>
      <c r="AQ5" s="140"/>
      <c r="AR5" s="134"/>
      <c r="AS5" s="141"/>
      <c r="AT5" s="133"/>
      <c r="AU5" s="133"/>
      <c r="AV5" s="142"/>
      <c r="AW5" s="134"/>
      <c r="AX5" s="131"/>
      <c r="AY5" s="129"/>
      <c r="AZ5" s="129"/>
      <c r="BA5" s="129"/>
      <c r="BB5" s="134"/>
      <c r="BC5" s="138"/>
      <c r="BD5" s="139"/>
      <c r="BE5" s="139"/>
      <c r="BF5" s="140"/>
      <c r="BG5" s="134"/>
      <c r="BH5" s="131"/>
      <c r="BI5" s="129"/>
      <c r="BJ5" s="129"/>
      <c r="BK5" s="137"/>
      <c r="BL5" s="134"/>
      <c r="BM5" s="131"/>
      <c r="BN5" s="129"/>
      <c r="BO5" s="129"/>
      <c r="BP5" s="137"/>
      <c r="BQ5" s="134"/>
      <c r="BR5" s="131"/>
      <c r="BS5" s="129"/>
      <c r="BT5" s="129"/>
      <c r="BU5" s="137"/>
      <c r="BV5" s="134"/>
      <c r="BW5" s="138"/>
      <c r="BX5" s="139"/>
      <c r="BY5" s="139"/>
      <c r="BZ5" s="140"/>
      <c r="CA5" s="134"/>
    </row>
    <row r="6" spans="1:79" s="52" customFormat="1" ht="43.8" thickBot="1" x14ac:dyDescent="0.35">
      <c r="A6" s="110"/>
      <c r="B6" s="152"/>
      <c r="C6" s="50" t="s">
        <v>27</v>
      </c>
      <c r="D6" s="81" t="s">
        <v>32</v>
      </c>
      <c r="E6" s="87" t="s">
        <v>22</v>
      </c>
      <c r="F6" s="50" t="s">
        <v>23</v>
      </c>
      <c r="G6" s="50" t="s">
        <v>33</v>
      </c>
      <c r="H6" s="88" t="s">
        <v>26</v>
      </c>
      <c r="I6" s="153"/>
      <c r="J6" s="87" t="s">
        <v>22</v>
      </c>
      <c r="K6" s="50" t="s">
        <v>23</v>
      </c>
      <c r="L6" s="50" t="s">
        <v>33</v>
      </c>
      <c r="M6" s="51" t="s">
        <v>26</v>
      </c>
      <c r="N6" s="134"/>
      <c r="O6" s="76" t="s">
        <v>22</v>
      </c>
      <c r="P6" s="50" t="s">
        <v>23</v>
      </c>
      <c r="Q6" s="50" t="s">
        <v>33</v>
      </c>
      <c r="R6" s="102" t="s">
        <v>26</v>
      </c>
      <c r="S6" s="134"/>
      <c r="T6" s="76" t="s">
        <v>22</v>
      </c>
      <c r="U6" s="50" t="s">
        <v>23</v>
      </c>
      <c r="V6" s="50" t="s">
        <v>33</v>
      </c>
      <c r="W6" s="51" t="s">
        <v>26</v>
      </c>
      <c r="X6" s="134"/>
      <c r="Y6" s="76" t="s">
        <v>22</v>
      </c>
      <c r="Z6" s="50" t="s">
        <v>23</v>
      </c>
      <c r="AA6" s="50" t="s">
        <v>33</v>
      </c>
      <c r="AB6" s="102" t="s">
        <v>26</v>
      </c>
      <c r="AC6" s="134"/>
      <c r="AD6" s="76" t="s">
        <v>22</v>
      </c>
      <c r="AE6" s="221" t="s">
        <v>23</v>
      </c>
      <c r="AF6" s="50" t="s">
        <v>33</v>
      </c>
      <c r="AG6" s="51" t="s">
        <v>35</v>
      </c>
      <c r="AH6" s="50" t="s">
        <v>22</v>
      </c>
      <c r="AI6" s="50" t="s">
        <v>23</v>
      </c>
      <c r="AJ6" s="50" t="s">
        <v>33</v>
      </c>
      <c r="AK6" s="51" t="s">
        <v>35</v>
      </c>
      <c r="AL6" s="102" t="s">
        <v>26</v>
      </c>
      <c r="AM6" s="134"/>
      <c r="AN6" s="76" t="s">
        <v>22</v>
      </c>
      <c r="AO6" s="50" t="s">
        <v>23</v>
      </c>
      <c r="AP6" s="50" t="s">
        <v>33</v>
      </c>
      <c r="AQ6" s="102" t="s">
        <v>26</v>
      </c>
      <c r="AR6" s="134"/>
      <c r="AS6" s="76" t="s">
        <v>22</v>
      </c>
      <c r="AT6" s="50" t="s">
        <v>23</v>
      </c>
      <c r="AU6" s="50" t="s">
        <v>33</v>
      </c>
      <c r="AV6" s="102" t="s">
        <v>26</v>
      </c>
      <c r="AW6" s="134"/>
      <c r="AX6" s="76" t="s">
        <v>22</v>
      </c>
      <c r="AY6" s="50" t="s">
        <v>23</v>
      </c>
      <c r="AZ6" s="50" t="s">
        <v>33</v>
      </c>
      <c r="BA6" s="51" t="s">
        <v>26</v>
      </c>
      <c r="BB6" s="134"/>
      <c r="BC6" s="76" t="s">
        <v>22</v>
      </c>
      <c r="BD6" s="50" t="s">
        <v>23</v>
      </c>
      <c r="BE6" s="50" t="s">
        <v>33</v>
      </c>
      <c r="BF6" s="102" t="s">
        <v>26</v>
      </c>
      <c r="BG6" s="134"/>
      <c r="BH6" s="76" t="s">
        <v>22</v>
      </c>
      <c r="BI6" s="50" t="s">
        <v>23</v>
      </c>
      <c r="BJ6" s="50" t="s">
        <v>33</v>
      </c>
      <c r="BK6" s="102" t="s">
        <v>26</v>
      </c>
      <c r="BL6" s="134"/>
      <c r="BM6" s="76" t="s">
        <v>22</v>
      </c>
      <c r="BN6" s="50" t="s">
        <v>23</v>
      </c>
      <c r="BO6" s="50" t="s">
        <v>33</v>
      </c>
      <c r="BP6" s="102" t="s">
        <v>26</v>
      </c>
      <c r="BQ6" s="134"/>
      <c r="BR6" s="76" t="s">
        <v>22</v>
      </c>
      <c r="BS6" s="50" t="s">
        <v>23</v>
      </c>
      <c r="BT6" s="50" t="s">
        <v>33</v>
      </c>
      <c r="BU6" s="102" t="s">
        <v>26</v>
      </c>
      <c r="BV6" s="134"/>
      <c r="BW6" s="76" t="s">
        <v>22</v>
      </c>
      <c r="BX6" s="50" t="s">
        <v>23</v>
      </c>
      <c r="BY6" s="50" t="s">
        <v>33</v>
      </c>
      <c r="BZ6" s="102" t="s">
        <v>26</v>
      </c>
      <c r="CA6" s="134"/>
    </row>
    <row r="7" spans="1:79" s="49" customFormat="1" ht="15" thickBot="1" x14ac:dyDescent="0.35">
      <c r="A7" s="110"/>
      <c r="B7" s="152"/>
      <c r="C7" s="53">
        <f>D7/12</f>
        <v>27179.67</v>
      </c>
      <c r="D7" s="82">
        <v>326156.03999999998</v>
      </c>
      <c r="E7" s="89">
        <f>F7/12</f>
        <v>26149.73</v>
      </c>
      <c r="F7" s="54">
        <v>313796.76</v>
      </c>
      <c r="G7" s="54">
        <f>E7-C7</f>
        <v>-1029.9399999999987</v>
      </c>
      <c r="H7" s="90">
        <f>F22</f>
        <v>-11398.002666666653</v>
      </c>
      <c r="I7" s="101">
        <f>H7+D7</f>
        <v>314758.03733333334</v>
      </c>
      <c r="J7" s="89">
        <f>K7/12</f>
        <v>26149.73</v>
      </c>
      <c r="K7" s="54">
        <v>313796.76</v>
      </c>
      <c r="L7" s="54">
        <f>J7-E7</f>
        <v>0</v>
      </c>
      <c r="M7" s="55">
        <f>L22</f>
        <v>313796.76</v>
      </c>
      <c r="N7" s="104">
        <f>I7+M7</f>
        <v>628554.79733333341</v>
      </c>
      <c r="O7" s="77">
        <f>P7/12</f>
        <v>29309.66</v>
      </c>
      <c r="P7" s="54">
        <v>351715.92</v>
      </c>
      <c r="Q7" s="54">
        <f>O7-J7</f>
        <v>3159.9300000000003</v>
      </c>
      <c r="R7" s="103">
        <f>P22</f>
        <v>28650.032000000003</v>
      </c>
      <c r="S7" s="104">
        <f>R7+N7</f>
        <v>657204.82933333341</v>
      </c>
      <c r="T7" s="77">
        <f>U7/12</f>
        <v>22866.820000000003</v>
      </c>
      <c r="U7" s="22">
        <v>274401.84000000003</v>
      </c>
      <c r="V7" s="54">
        <f>T7-O7</f>
        <v>-6442.8399999999965</v>
      </c>
      <c r="W7" s="55">
        <f>U22</f>
        <v>-45529.402666666698</v>
      </c>
      <c r="X7" s="104">
        <f>W7+S7</f>
        <v>611675.42666666675</v>
      </c>
      <c r="Y7" s="77">
        <f>Z7/12</f>
        <v>22866.820000000003</v>
      </c>
      <c r="Z7" s="54">
        <v>274401.84000000003</v>
      </c>
      <c r="AA7" s="54">
        <f>Y7-T7</f>
        <v>0</v>
      </c>
      <c r="AB7" s="103">
        <f>AA22</f>
        <v>274401.84000000003</v>
      </c>
      <c r="AC7" s="104">
        <f>AB7+X7</f>
        <v>886077.26666666684</v>
      </c>
      <c r="AD7" s="220">
        <f>AE7/12</f>
        <v>23142.560000000001</v>
      </c>
      <c r="AE7" s="223">
        <v>277710.72000000003</v>
      </c>
      <c r="AF7" s="77">
        <f>AD7-Y7</f>
        <v>275.73999999999796</v>
      </c>
      <c r="AG7" s="55">
        <f>AE22</f>
        <v>2500.0426666666481</v>
      </c>
      <c r="AH7" s="54">
        <f>AI7/12</f>
        <v>23963.850000000002</v>
      </c>
      <c r="AI7" s="54">
        <v>287566.2</v>
      </c>
      <c r="AJ7" s="54">
        <f>AH7-AD7</f>
        <v>821.29000000000087</v>
      </c>
      <c r="AK7" s="55">
        <f>AI34</f>
        <v>9855.4800000000105</v>
      </c>
      <c r="AL7" s="103">
        <f>AK7+AG7</f>
        <v>12355.522666666659</v>
      </c>
      <c r="AM7" s="104">
        <f>AC7+AL7</f>
        <v>898432.78933333349</v>
      </c>
      <c r="AN7" s="77">
        <f>AO7/12</f>
        <v>23963.850000000002</v>
      </c>
      <c r="AO7" s="54">
        <v>287566.2</v>
      </c>
      <c r="AP7" s="54">
        <f>AN7-AH7</f>
        <v>0</v>
      </c>
      <c r="AQ7" s="103">
        <f>AP22</f>
        <v>287566.2</v>
      </c>
      <c r="AR7" s="104">
        <f>AQ7+AM7</f>
        <v>1185998.9893333334</v>
      </c>
      <c r="AS7" s="77">
        <f>AT7/12</f>
        <v>24794.720000000001</v>
      </c>
      <c r="AT7" s="54">
        <v>297536.64000000001</v>
      </c>
      <c r="AU7" s="54">
        <f>AS7-AN7</f>
        <v>830.86999999999898</v>
      </c>
      <c r="AV7" s="103">
        <f>AT22</f>
        <v>3378.8713333333289</v>
      </c>
      <c r="AW7" s="104">
        <f>AV7+AR7</f>
        <v>1189377.8606666669</v>
      </c>
      <c r="AX7" s="77">
        <f>AY7/12</f>
        <v>15566.279999999999</v>
      </c>
      <c r="AY7" s="54">
        <v>186795.36</v>
      </c>
      <c r="AZ7" s="54">
        <f>AX7-AS7</f>
        <v>-9228.4400000000023</v>
      </c>
      <c r="BA7" s="55">
        <f>AY22</f>
        <v>-50141.190666666676</v>
      </c>
      <c r="BB7" s="104">
        <f>AW7+BA7</f>
        <v>1139236.6700000002</v>
      </c>
      <c r="BC7" s="77">
        <f>BD7/12</f>
        <v>15566.279999999999</v>
      </c>
      <c r="BD7" s="54">
        <v>186795.36</v>
      </c>
      <c r="BE7" s="54">
        <f>BC7-AX7</f>
        <v>0</v>
      </c>
      <c r="BF7" s="103">
        <f>BE22</f>
        <v>186795.36</v>
      </c>
      <c r="BG7" s="104">
        <f>BF7+BB7</f>
        <v>1326032.0300000003</v>
      </c>
      <c r="BH7" s="77">
        <f>BI7/12</f>
        <v>16037.25</v>
      </c>
      <c r="BI7" s="54">
        <v>192447</v>
      </c>
      <c r="BJ7" s="54">
        <f>BH7-BC7</f>
        <v>470.97000000000116</v>
      </c>
      <c r="BK7" s="103">
        <f>BI34</f>
        <v>8681.5470000000205</v>
      </c>
      <c r="BL7" s="104">
        <f>BK7+BG7</f>
        <v>1334713.5770000003</v>
      </c>
      <c r="BM7" s="77">
        <f>BN7/12</f>
        <v>15965.180000000002</v>
      </c>
      <c r="BN7" s="54">
        <v>191582.16000000003</v>
      </c>
      <c r="BO7" s="54">
        <f>BM7-BH7</f>
        <v>-72.06999999999789</v>
      </c>
      <c r="BP7" s="103">
        <f>BN22</f>
        <v>-509.29466666665178</v>
      </c>
      <c r="BQ7" s="104">
        <f>BP7+BL7</f>
        <v>1334204.2823333337</v>
      </c>
      <c r="BR7" s="77">
        <f>BS7/12</f>
        <v>16730.16</v>
      </c>
      <c r="BS7" s="54">
        <v>200761.91999999998</v>
      </c>
      <c r="BT7" s="54">
        <f>BR7-BM7</f>
        <v>764.97999999999774</v>
      </c>
      <c r="BU7" s="103">
        <f>BS22</f>
        <v>5405.8586666666506</v>
      </c>
      <c r="BV7" s="104">
        <f>BU7+BQ7</f>
        <v>1339610.1410000003</v>
      </c>
      <c r="BW7" s="77">
        <f>BX7/12</f>
        <v>16730.16</v>
      </c>
      <c r="BX7" s="54">
        <v>200761.92</v>
      </c>
      <c r="BY7" s="54">
        <f>BW7-BR7</f>
        <v>0</v>
      </c>
      <c r="BZ7" s="103">
        <f>BY22</f>
        <v>98707.944000000003</v>
      </c>
      <c r="CA7" s="104">
        <f>BZ7+BV7</f>
        <v>1438318.0850000002</v>
      </c>
    </row>
    <row r="8" spans="1:79" s="49" customFormat="1" x14ac:dyDescent="0.3">
      <c r="A8" s="110"/>
      <c r="B8" s="130" t="s">
        <v>28</v>
      </c>
      <c r="C8" s="130"/>
      <c r="D8" s="83"/>
      <c r="E8" s="146" t="s">
        <v>28</v>
      </c>
      <c r="F8" s="130"/>
      <c r="G8" s="56"/>
      <c r="H8" s="91"/>
      <c r="I8" s="57"/>
      <c r="J8" s="146" t="s">
        <v>28</v>
      </c>
      <c r="K8" s="130"/>
      <c r="L8" s="56"/>
      <c r="M8" s="57"/>
      <c r="N8" s="105"/>
      <c r="O8" s="132" t="s">
        <v>28</v>
      </c>
      <c r="P8" s="130"/>
      <c r="Q8" s="56"/>
      <c r="R8" s="57"/>
      <c r="S8" s="105"/>
      <c r="T8" s="132" t="s">
        <v>28</v>
      </c>
      <c r="U8" s="130"/>
      <c r="V8" s="56"/>
      <c r="W8" s="57"/>
      <c r="X8" s="105"/>
      <c r="Y8" s="132" t="s">
        <v>28</v>
      </c>
      <c r="Z8" s="130"/>
      <c r="AA8" s="56"/>
      <c r="AB8" s="57"/>
      <c r="AC8" s="105"/>
      <c r="AD8" s="132" t="s">
        <v>28</v>
      </c>
      <c r="AE8" s="222"/>
      <c r="AF8" s="56"/>
      <c r="AG8" s="57"/>
      <c r="AH8" s="130" t="s">
        <v>28</v>
      </c>
      <c r="AI8" s="130"/>
      <c r="AJ8" s="56"/>
      <c r="AK8" s="57"/>
      <c r="AL8" s="57"/>
      <c r="AM8" s="105"/>
      <c r="AN8" s="132" t="s">
        <v>28</v>
      </c>
      <c r="AO8" s="130"/>
      <c r="AP8" s="56"/>
      <c r="AQ8" s="57"/>
      <c r="AR8" s="105"/>
      <c r="AS8" s="132" t="s">
        <v>28</v>
      </c>
      <c r="AT8" s="130"/>
      <c r="AU8" s="56"/>
      <c r="AV8" s="57"/>
      <c r="AW8" s="105"/>
      <c r="AX8" s="132" t="s">
        <v>28</v>
      </c>
      <c r="AY8" s="130"/>
      <c r="AZ8" s="56"/>
      <c r="BA8" s="57"/>
      <c r="BB8" s="105"/>
      <c r="BC8" s="132" t="s">
        <v>28</v>
      </c>
      <c r="BD8" s="130"/>
      <c r="BE8" s="116"/>
      <c r="BF8" s="57"/>
      <c r="BG8" s="105"/>
      <c r="BH8" s="132" t="s">
        <v>28</v>
      </c>
      <c r="BI8" s="130"/>
      <c r="BJ8" s="116"/>
      <c r="BK8" s="57"/>
      <c r="BL8" s="105"/>
      <c r="BM8" s="132" t="s">
        <v>28</v>
      </c>
      <c r="BN8" s="130"/>
      <c r="BO8" s="116"/>
      <c r="BP8" s="57"/>
      <c r="BQ8" s="105"/>
      <c r="BR8" s="132" t="s">
        <v>28</v>
      </c>
      <c r="BS8" s="130"/>
      <c r="BT8" s="116"/>
      <c r="BU8" s="57"/>
      <c r="BV8" s="105"/>
      <c r="BW8" s="132" t="s">
        <v>28</v>
      </c>
      <c r="BX8" s="130"/>
      <c r="BY8" s="116"/>
      <c r="BZ8" s="57"/>
      <c r="CA8" s="105"/>
    </row>
    <row r="9" spans="1:79" s="62" customFormat="1" x14ac:dyDescent="0.3">
      <c r="A9" s="111"/>
      <c r="B9" s="58" t="s">
        <v>29</v>
      </c>
      <c r="C9" s="59" t="s">
        <v>30</v>
      </c>
      <c r="D9" s="84"/>
      <c r="E9" s="92" t="s">
        <v>29</v>
      </c>
      <c r="F9" s="60" t="s">
        <v>25</v>
      </c>
      <c r="G9" s="60" t="s">
        <v>30</v>
      </c>
      <c r="H9" s="93"/>
      <c r="I9" s="57"/>
      <c r="J9" s="92" t="s">
        <v>29</v>
      </c>
      <c r="K9" s="60" t="s">
        <v>25</v>
      </c>
      <c r="L9" s="60" t="s">
        <v>30</v>
      </c>
      <c r="M9" s="61"/>
      <c r="N9" s="105"/>
      <c r="O9" s="78" t="s">
        <v>29</v>
      </c>
      <c r="P9" s="60" t="s">
        <v>25</v>
      </c>
      <c r="Q9" s="60" t="s">
        <v>30</v>
      </c>
      <c r="R9" s="61"/>
      <c r="S9" s="105"/>
      <c r="T9" s="78" t="s">
        <v>29</v>
      </c>
      <c r="U9" s="60" t="s">
        <v>25</v>
      </c>
      <c r="V9" s="60" t="s">
        <v>30</v>
      </c>
      <c r="W9" s="61"/>
      <c r="X9" s="105"/>
      <c r="Y9" s="78" t="s">
        <v>29</v>
      </c>
      <c r="Z9" s="60" t="s">
        <v>25</v>
      </c>
      <c r="AA9" s="60" t="s">
        <v>30</v>
      </c>
      <c r="AB9" s="61"/>
      <c r="AC9" s="105"/>
      <c r="AD9" s="78" t="s">
        <v>29</v>
      </c>
      <c r="AE9" s="60" t="s">
        <v>25</v>
      </c>
      <c r="AF9" s="60" t="s">
        <v>30</v>
      </c>
      <c r="AG9" s="61"/>
      <c r="AH9" s="58" t="s">
        <v>29</v>
      </c>
      <c r="AI9" s="60" t="s">
        <v>25</v>
      </c>
      <c r="AJ9" s="60" t="s">
        <v>30</v>
      </c>
      <c r="AK9" s="61"/>
      <c r="AL9" s="61" t="s">
        <v>30</v>
      </c>
      <c r="AM9" s="105"/>
      <c r="AN9" s="78" t="s">
        <v>29</v>
      </c>
      <c r="AO9" s="60" t="s">
        <v>25</v>
      </c>
      <c r="AP9" s="60" t="s">
        <v>30</v>
      </c>
      <c r="AQ9" s="61"/>
      <c r="AR9" s="105"/>
      <c r="AS9" s="92" t="s">
        <v>29</v>
      </c>
      <c r="AT9" s="60" t="s">
        <v>25</v>
      </c>
      <c r="AU9" s="60" t="s">
        <v>30</v>
      </c>
      <c r="AV9" s="61"/>
      <c r="AW9" s="105"/>
      <c r="AX9" s="78" t="s">
        <v>29</v>
      </c>
      <c r="AY9" s="60" t="s">
        <v>25</v>
      </c>
      <c r="AZ9" s="60" t="s">
        <v>30</v>
      </c>
      <c r="BA9" s="61"/>
      <c r="BB9" s="105"/>
      <c r="BC9" s="78" t="s">
        <v>29</v>
      </c>
      <c r="BD9" s="60" t="s">
        <v>25</v>
      </c>
      <c r="BE9" s="60" t="s">
        <v>30</v>
      </c>
      <c r="BF9" s="61"/>
      <c r="BG9" s="105"/>
      <c r="BH9" s="78" t="s">
        <v>29</v>
      </c>
      <c r="BI9" s="60" t="s">
        <v>25</v>
      </c>
      <c r="BJ9" s="60" t="s">
        <v>30</v>
      </c>
      <c r="BK9" s="61"/>
      <c r="BL9" s="105"/>
      <c r="BM9" s="78" t="s">
        <v>29</v>
      </c>
      <c r="BN9" s="60" t="s">
        <v>25</v>
      </c>
      <c r="BO9" s="60" t="s">
        <v>30</v>
      </c>
      <c r="BP9" s="61"/>
      <c r="BQ9" s="105"/>
      <c r="BR9" s="78" t="s">
        <v>29</v>
      </c>
      <c r="BS9" s="60" t="s">
        <v>25</v>
      </c>
      <c r="BT9" s="60" t="s">
        <v>30</v>
      </c>
      <c r="BU9" s="61"/>
      <c r="BV9" s="105"/>
      <c r="BW9" s="78" t="s">
        <v>29</v>
      </c>
      <c r="BX9" s="60" t="s">
        <v>25</v>
      </c>
      <c r="BY9" s="60" t="s">
        <v>30</v>
      </c>
      <c r="BZ9" s="61"/>
      <c r="CA9" s="105"/>
    </row>
    <row r="10" spans="1:79" s="49" customFormat="1" ht="15" customHeight="1" x14ac:dyDescent="0.3">
      <c r="A10" s="112" t="s">
        <v>51</v>
      </c>
      <c r="B10" s="126" t="s">
        <v>31</v>
      </c>
      <c r="C10" s="53">
        <v>27179.67</v>
      </c>
      <c r="D10" s="85"/>
      <c r="E10" s="143" t="s">
        <v>31</v>
      </c>
      <c r="F10" s="73">
        <f>(G7/30)*2</f>
        <v>-68.662666666666581</v>
      </c>
      <c r="G10" s="73">
        <f>F10+C10</f>
        <v>27111.007333333331</v>
      </c>
      <c r="H10" s="94"/>
      <c r="I10" s="57"/>
      <c r="J10" s="143" t="s">
        <v>36</v>
      </c>
      <c r="K10" s="73"/>
      <c r="L10" s="216">
        <v>26149.73</v>
      </c>
      <c r="M10" s="63"/>
      <c r="N10" s="105"/>
      <c r="O10" s="123" t="s">
        <v>36</v>
      </c>
      <c r="P10" s="73">
        <v>0</v>
      </c>
      <c r="Q10" s="73">
        <f>P10+L10</f>
        <v>26149.73</v>
      </c>
      <c r="R10" s="63"/>
      <c r="S10" s="105"/>
      <c r="T10" s="123" t="s">
        <v>36</v>
      </c>
      <c r="U10" s="73">
        <v>0</v>
      </c>
      <c r="V10" s="217">
        <f>U10+Q10</f>
        <v>26149.73</v>
      </c>
      <c r="W10" s="63"/>
      <c r="X10" s="105"/>
      <c r="Y10" s="123" t="s">
        <v>37</v>
      </c>
      <c r="Z10" s="73">
        <v>0</v>
      </c>
      <c r="AA10" s="218">
        <v>22866.820000000003</v>
      </c>
      <c r="AB10" s="63"/>
      <c r="AC10" s="105"/>
      <c r="AD10" s="123" t="s">
        <v>36</v>
      </c>
      <c r="AE10" s="73">
        <v>0</v>
      </c>
      <c r="AF10" s="107">
        <f>AE10+AA10</f>
        <v>22866.820000000003</v>
      </c>
      <c r="AG10" s="63"/>
      <c r="AH10" s="219" t="s">
        <v>36</v>
      </c>
      <c r="AI10" s="224">
        <v>0</v>
      </c>
      <c r="AJ10" s="224">
        <f>AF10+AI10</f>
        <v>22866.820000000003</v>
      </c>
      <c r="AK10" s="63"/>
      <c r="AL10" s="108"/>
      <c r="AM10" s="105"/>
      <c r="AN10" s="123" t="s">
        <v>38</v>
      </c>
      <c r="AO10" s="73"/>
      <c r="AP10" s="77">
        <v>23963.85</v>
      </c>
      <c r="AQ10" s="63"/>
      <c r="AR10" s="105"/>
      <c r="AS10" s="219" t="s">
        <v>38</v>
      </c>
      <c r="AT10" s="73">
        <v>0</v>
      </c>
      <c r="AU10" s="218">
        <v>23963.85</v>
      </c>
      <c r="AV10" s="63"/>
      <c r="AW10" s="105"/>
      <c r="AX10" s="219" t="s">
        <v>38</v>
      </c>
      <c r="AY10" s="73">
        <v>0</v>
      </c>
      <c r="AZ10" s="107">
        <f>AY10+AU10</f>
        <v>23963.85</v>
      </c>
      <c r="BA10" s="63"/>
      <c r="BB10" s="105"/>
      <c r="BC10" s="123" t="s">
        <v>39</v>
      </c>
      <c r="BD10" s="73">
        <v>0</v>
      </c>
      <c r="BE10" s="77">
        <v>15566.279999999999</v>
      </c>
      <c r="BF10" s="63"/>
      <c r="BG10" s="105"/>
      <c r="BH10" s="123" t="s">
        <v>38</v>
      </c>
      <c r="BI10" s="218">
        <v>0</v>
      </c>
      <c r="BJ10" s="77">
        <f>AZ10+BI10</f>
        <v>23963.85</v>
      </c>
      <c r="BK10" s="63"/>
      <c r="BL10" s="105"/>
      <c r="BM10" s="123" t="s">
        <v>39</v>
      </c>
      <c r="BN10" s="73">
        <v>0</v>
      </c>
      <c r="BO10" s="77">
        <f>BJ22+BN10</f>
        <v>16037.25</v>
      </c>
      <c r="BP10" s="63"/>
      <c r="BQ10" s="105"/>
      <c r="BR10" s="123" t="s">
        <v>39</v>
      </c>
      <c r="BS10" s="73">
        <v>0</v>
      </c>
      <c r="BT10" s="77">
        <f>BS10+BO10</f>
        <v>16037.25</v>
      </c>
      <c r="BU10" s="63"/>
      <c r="BV10" s="105"/>
      <c r="BW10" s="227" t="s">
        <v>40</v>
      </c>
      <c r="BX10" s="73"/>
      <c r="BY10" s="77">
        <v>16730.16</v>
      </c>
      <c r="BZ10" s="63"/>
      <c r="CA10" s="105"/>
    </row>
    <row r="11" spans="1:79" s="49" customFormat="1" ht="15" customHeight="1" x14ac:dyDescent="0.3">
      <c r="A11" s="112" t="s">
        <v>52</v>
      </c>
      <c r="B11" s="127"/>
      <c r="C11" s="53">
        <v>27179.67</v>
      </c>
      <c r="D11" s="85"/>
      <c r="E11" s="144"/>
      <c r="F11" s="73">
        <f>G7</f>
        <v>-1029.9399999999987</v>
      </c>
      <c r="G11" s="73">
        <f t="shared" ref="G11:G21" si="0">F11+C11</f>
        <v>26149.73</v>
      </c>
      <c r="H11" s="95"/>
      <c r="I11" s="57"/>
      <c r="J11" s="144"/>
      <c r="K11" s="73"/>
      <c r="L11" s="216">
        <v>26149.73</v>
      </c>
      <c r="M11" s="64"/>
      <c r="N11" s="105"/>
      <c r="O11" s="124"/>
      <c r="P11" s="73">
        <v>0</v>
      </c>
      <c r="Q11" s="73">
        <f t="shared" ref="Q11:Q21" si="1">P11+L11</f>
        <v>26149.73</v>
      </c>
      <c r="R11" s="63"/>
      <c r="S11" s="105"/>
      <c r="T11" s="124"/>
      <c r="U11" s="73">
        <v>0</v>
      </c>
      <c r="V11" s="217">
        <f t="shared" ref="V11:V21" si="2">U11+Q11</f>
        <v>26149.73</v>
      </c>
      <c r="W11" s="63"/>
      <c r="X11" s="105"/>
      <c r="Y11" s="124"/>
      <c r="Z11" s="73">
        <v>0</v>
      </c>
      <c r="AA11" s="218">
        <v>22866.820000000003</v>
      </c>
      <c r="AB11" s="63"/>
      <c r="AC11" s="105"/>
      <c r="AD11" s="124"/>
      <c r="AE11" s="73">
        <v>0</v>
      </c>
      <c r="AF11" s="107">
        <f>AE11+AA11</f>
        <v>22866.820000000003</v>
      </c>
      <c r="AG11" s="63"/>
      <c r="AH11" s="219"/>
      <c r="AI11" s="224">
        <v>0</v>
      </c>
      <c r="AJ11" s="224">
        <f t="shared" ref="AJ11:AJ21" si="3">AF11+AI11</f>
        <v>22866.820000000003</v>
      </c>
      <c r="AK11" s="63"/>
      <c r="AL11" s="108"/>
      <c r="AM11" s="105"/>
      <c r="AN11" s="124"/>
      <c r="AO11" s="73"/>
      <c r="AP11" s="77">
        <v>23963.850000000002</v>
      </c>
      <c r="AQ11" s="63"/>
      <c r="AR11" s="105"/>
      <c r="AS11" s="219"/>
      <c r="AT11" s="73">
        <v>0</v>
      </c>
      <c r="AU11" s="218">
        <v>23963.85</v>
      </c>
      <c r="AV11" s="63"/>
      <c r="AW11" s="105"/>
      <c r="AX11" s="219"/>
      <c r="AY11" s="73">
        <v>0</v>
      </c>
      <c r="AZ11" s="107">
        <f t="shared" ref="AZ11:AZ21" si="4">AY11+AU11</f>
        <v>23963.85</v>
      </c>
      <c r="BA11" s="63"/>
      <c r="BB11" s="105"/>
      <c r="BC11" s="124"/>
      <c r="BD11" s="73">
        <v>0</v>
      </c>
      <c r="BE11" s="77">
        <v>15566.279999999999</v>
      </c>
      <c r="BF11" s="63"/>
      <c r="BG11" s="105"/>
      <c r="BH11" s="124"/>
      <c r="BI11" s="218">
        <v>0</v>
      </c>
      <c r="BJ11" s="77">
        <f t="shared" ref="BJ11:BJ21" si="5">AZ11+BI11</f>
        <v>23963.85</v>
      </c>
      <c r="BK11" s="63"/>
      <c r="BL11" s="105"/>
      <c r="BM11" s="124"/>
      <c r="BN11" s="73">
        <v>0</v>
      </c>
      <c r="BO11" s="77">
        <f t="shared" ref="BO11:BO21" si="6">BJ23+BN11</f>
        <v>16037.25</v>
      </c>
      <c r="BP11" s="63"/>
      <c r="BQ11" s="105"/>
      <c r="BR11" s="124"/>
      <c r="BS11" s="73">
        <v>0</v>
      </c>
      <c r="BT11" s="77">
        <f t="shared" ref="BT11:BT21" si="7">BS11+BO11</f>
        <v>16037.25</v>
      </c>
      <c r="BU11" s="63"/>
      <c r="BV11" s="105"/>
      <c r="BW11" s="227" t="s">
        <v>41</v>
      </c>
      <c r="BX11" s="73"/>
      <c r="BY11" s="77">
        <v>16730.16</v>
      </c>
      <c r="BZ11" s="63"/>
      <c r="CA11" s="105"/>
    </row>
    <row r="12" spans="1:79" s="49" customFormat="1" ht="15" customHeight="1" x14ac:dyDescent="0.3">
      <c r="A12" s="112" t="s">
        <v>53</v>
      </c>
      <c r="B12" s="127"/>
      <c r="C12" s="53">
        <v>27179.67</v>
      </c>
      <c r="D12" s="85"/>
      <c r="E12" s="144"/>
      <c r="F12" s="73">
        <f>G7</f>
        <v>-1029.9399999999987</v>
      </c>
      <c r="G12" s="73">
        <f>F12+C12</f>
        <v>26149.73</v>
      </c>
      <c r="H12" s="95"/>
      <c r="I12" s="57"/>
      <c r="J12" s="144"/>
      <c r="K12" s="73"/>
      <c r="L12" s="216">
        <v>26149.73</v>
      </c>
      <c r="M12" s="64"/>
      <c r="N12" s="105"/>
      <c r="O12" s="124"/>
      <c r="P12" s="73">
        <f>(Q7/30)*O26</f>
        <v>210.66200000000001</v>
      </c>
      <c r="Q12" s="73">
        <f>P12+L12</f>
        <v>26360.392</v>
      </c>
      <c r="R12" s="63"/>
      <c r="S12" s="105"/>
      <c r="T12" s="124"/>
      <c r="U12" s="73">
        <v>0</v>
      </c>
      <c r="V12" s="217">
        <f t="shared" si="2"/>
        <v>26360.392</v>
      </c>
      <c r="W12" s="63"/>
      <c r="X12" s="105"/>
      <c r="Y12" s="124"/>
      <c r="Z12" s="73">
        <v>0</v>
      </c>
      <c r="AA12" s="218">
        <v>22866.820000000003</v>
      </c>
      <c r="AB12" s="63"/>
      <c r="AC12" s="105"/>
      <c r="AD12" s="124"/>
      <c r="AE12" s="73">
        <f>(AF7/30)*AD26</f>
        <v>18.38266666666653</v>
      </c>
      <c r="AF12" s="107">
        <f>AE12+AA12</f>
        <v>22885.202666666672</v>
      </c>
      <c r="AG12" s="63"/>
      <c r="AH12" s="219"/>
      <c r="AI12" s="224">
        <v>0</v>
      </c>
      <c r="AJ12" s="224">
        <f t="shared" si="3"/>
        <v>22885.202666666672</v>
      </c>
      <c r="AK12" s="63"/>
      <c r="AL12" s="108"/>
      <c r="AM12" s="105"/>
      <c r="AN12" s="124"/>
      <c r="AO12" s="73"/>
      <c r="AP12" s="77">
        <v>23963.850000000002</v>
      </c>
      <c r="AQ12" s="63"/>
      <c r="AR12" s="105"/>
      <c r="AS12" s="219"/>
      <c r="AT12" s="73">
        <v>0</v>
      </c>
      <c r="AU12" s="218">
        <v>23963.85</v>
      </c>
      <c r="AV12" s="63"/>
      <c r="AW12" s="105"/>
      <c r="AX12" s="219"/>
      <c r="AY12" s="73">
        <v>0</v>
      </c>
      <c r="AZ12" s="107">
        <f t="shared" si="4"/>
        <v>23963.85</v>
      </c>
      <c r="BA12" s="63"/>
      <c r="BB12" s="105"/>
      <c r="BC12" s="124"/>
      <c r="BD12" s="73">
        <v>0</v>
      </c>
      <c r="BE12" s="77">
        <v>15566.279999999999</v>
      </c>
      <c r="BF12" s="63"/>
      <c r="BG12" s="105"/>
      <c r="BH12" s="124"/>
      <c r="BI12" s="218">
        <v>0</v>
      </c>
      <c r="BJ12" s="77">
        <f t="shared" si="5"/>
        <v>23963.85</v>
      </c>
      <c r="BK12" s="63"/>
      <c r="BL12" s="105"/>
      <c r="BM12" s="124"/>
      <c r="BN12" s="73">
        <v>0</v>
      </c>
      <c r="BO12" s="77">
        <f t="shared" si="6"/>
        <v>16037.25</v>
      </c>
      <c r="BP12" s="63"/>
      <c r="BQ12" s="105"/>
      <c r="BR12" s="124"/>
      <c r="BS12" s="73">
        <v>0</v>
      </c>
      <c r="BT12" s="77">
        <f t="shared" si="7"/>
        <v>16037.25</v>
      </c>
      <c r="BU12" s="63"/>
      <c r="BV12" s="105"/>
      <c r="BW12" s="227" t="s">
        <v>42</v>
      </c>
      <c r="BX12" s="73"/>
      <c r="BY12" s="77">
        <v>16730.16</v>
      </c>
      <c r="BZ12" s="63"/>
      <c r="CA12" s="105"/>
    </row>
    <row r="13" spans="1:79" s="49" customFormat="1" ht="15" customHeight="1" x14ac:dyDescent="0.3">
      <c r="A13" s="112" t="s">
        <v>54</v>
      </c>
      <c r="B13" s="127"/>
      <c r="C13" s="53">
        <v>27179.67</v>
      </c>
      <c r="D13" s="85"/>
      <c r="E13" s="144"/>
      <c r="F13" s="73">
        <f>G7</f>
        <v>-1029.9399999999987</v>
      </c>
      <c r="G13" s="73">
        <f t="shared" si="0"/>
        <v>26149.73</v>
      </c>
      <c r="H13" s="94"/>
      <c r="I13" s="57"/>
      <c r="J13" s="144"/>
      <c r="K13" s="73"/>
      <c r="L13" s="216">
        <v>26149.73</v>
      </c>
      <c r="M13" s="63"/>
      <c r="N13" s="105"/>
      <c r="O13" s="124"/>
      <c r="P13" s="73">
        <v>3159.9300000000003</v>
      </c>
      <c r="Q13" s="73">
        <f>P13+L13</f>
        <v>29309.66</v>
      </c>
      <c r="R13" s="63"/>
      <c r="S13" s="105"/>
      <c r="T13" s="124"/>
      <c r="U13" s="73">
        <v>0</v>
      </c>
      <c r="V13" s="217">
        <f t="shared" si="2"/>
        <v>29309.66</v>
      </c>
      <c r="W13" s="63"/>
      <c r="X13" s="105"/>
      <c r="Y13" s="124"/>
      <c r="Z13" s="73">
        <v>0</v>
      </c>
      <c r="AA13" s="218">
        <v>22866.820000000003</v>
      </c>
      <c r="AB13" s="63"/>
      <c r="AC13" s="105"/>
      <c r="AD13" s="124"/>
      <c r="AE13" s="218">
        <v>275.73999999999796</v>
      </c>
      <c r="AF13" s="107">
        <f>AE13+AA13</f>
        <v>23142.560000000001</v>
      </c>
      <c r="AG13" s="63"/>
      <c r="AH13" s="219"/>
      <c r="AI13" s="224">
        <v>0</v>
      </c>
      <c r="AJ13" s="224">
        <f t="shared" si="3"/>
        <v>23142.560000000001</v>
      </c>
      <c r="AK13" s="63"/>
      <c r="AL13" s="108"/>
      <c r="AM13" s="105"/>
      <c r="AN13" s="124"/>
      <c r="AO13" s="73"/>
      <c r="AP13" s="77">
        <v>23963.850000000002</v>
      </c>
      <c r="AQ13" s="63"/>
      <c r="AR13" s="105"/>
      <c r="AS13" s="219"/>
      <c r="AT13" s="73">
        <v>0</v>
      </c>
      <c r="AU13" s="218">
        <v>23963.85</v>
      </c>
      <c r="AV13" s="63"/>
      <c r="AW13" s="105"/>
      <c r="AX13" s="219"/>
      <c r="AY13" s="73">
        <v>0</v>
      </c>
      <c r="AZ13" s="107">
        <f t="shared" si="4"/>
        <v>23963.85</v>
      </c>
      <c r="BA13" s="63"/>
      <c r="BB13" s="105"/>
      <c r="BC13" s="124"/>
      <c r="BD13" s="73">
        <v>0</v>
      </c>
      <c r="BE13" s="77">
        <v>15566.279999999999</v>
      </c>
      <c r="BF13" s="63"/>
      <c r="BG13" s="105"/>
      <c r="BH13" s="124"/>
      <c r="BI13" s="218">
        <v>0</v>
      </c>
      <c r="BJ13" s="77">
        <f t="shared" si="5"/>
        <v>23963.85</v>
      </c>
      <c r="BK13" s="63"/>
      <c r="BL13" s="105"/>
      <c r="BM13" s="124"/>
      <c r="BN13" s="73">
        <v>0</v>
      </c>
      <c r="BO13" s="77">
        <f t="shared" si="6"/>
        <v>16037.25</v>
      </c>
      <c r="BP13" s="63"/>
      <c r="BQ13" s="105"/>
      <c r="BR13" s="124"/>
      <c r="BS13" s="73">
        <v>0</v>
      </c>
      <c r="BT13" s="77">
        <f t="shared" si="7"/>
        <v>16037.25</v>
      </c>
      <c r="BU13" s="63"/>
      <c r="BV13" s="105"/>
      <c r="BW13" s="227" t="s">
        <v>43</v>
      </c>
      <c r="BX13" s="73"/>
      <c r="BY13" s="77">
        <v>16730.16</v>
      </c>
      <c r="BZ13" s="63"/>
      <c r="CA13" s="105"/>
    </row>
    <row r="14" spans="1:79" s="49" customFormat="1" ht="15" customHeight="1" x14ac:dyDescent="0.3">
      <c r="A14" s="112" t="s">
        <v>55</v>
      </c>
      <c r="B14" s="127"/>
      <c r="C14" s="53">
        <v>27179.67</v>
      </c>
      <c r="D14" s="85"/>
      <c r="E14" s="144"/>
      <c r="F14" s="73">
        <f>G7</f>
        <v>-1029.9399999999987</v>
      </c>
      <c r="G14" s="73">
        <f t="shared" si="0"/>
        <v>26149.73</v>
      </c>
      <c r="H14" s="94"/>
      <c r="I14" s="57"/>
      <c r="J14" s="144"/>
      <c r="K14" s="73"/>
      <c r="L14" s="216">
        <v>26149.73</v>
      </c>
      <c r="M14" s="63"/>
      <c r="N14" s="105"/>
      <c r="O14" s="124"/>
      <c r="P14" s="73">
        <v>3159.9300000000003</v>
      </c>
      <c r="Q14" s="73">
        <f t="shared" si="1"/>
        <v>29309.66</v>
      </c>
      <c r="R14" s="63"/>
      <c r="S14" s="105"/>
      <c r="T14" s="124"/>
      <c r="U14" s="73">
        <f>(V7/30)*T26</f>
        <v>-429.52266666666645</v>
      </c>
      <c r="V14" s="217">
        <f>U14+Q14</f>
        <v>28880.137333333332</v>
      </c>
      <c r="W14" s="63"/>
      <c r="X14" s="105"/>
      <c r="Y14" s="124"/>
      <c r="Z14" s="73">
        <v>0</v>
      </c>
      <c r="AA14" s="218">
        <v>22866.820000000003</v>
      </c>
      <c r="AB14" s="63"/>
      <c r="AC14" s="105"/>
      <c r="AD14" s="124"/>
      <c r="AE14" s="218">
        <v>275.73999999999796</v>
      </c>
      <c r="AF14" s="107">
        <f>AE14+AA14</f>
        <v>23142.560000000001</v>
      </c>
      <c r="AG14" s="63"/>
      <c r="AH14" s="219"/>
      <c r="AI14" s="224">
        <f>(AJ7/30)*AH38</f>
        <v>54.752666666666727</v>
      </c>
      <c r="AJ14" s="224">
        <f t="shared" si="3"/>
        <v>23197.312666666669</v>
      </c>
      <c r="AK14" s="63"/>
      <c r="AL14" s="108"/>
      <c r="AM14" s="105"/>
      <c r="AN14" s="124"/>
      <c r="AO14" s="73"/>
      <c r="AP14" s="77">
        <v>23963.850000000002</v>
      </c>
      <c r="AQ14" s="63"/>
      <c r="AR14" s="105"/>
      <c r="AS14" s="219"/>
      <c r="AT14" s="73">
        <v>0</v>
      </c>
      <c r="AU14" s="218">
        <v>23963.85</v>
      </c>
      <c r="AV14" s="63"/>
      <c r="AW14" s="105"/>
      <c r="AX14" s="219"/>
      <c r="AY14" s="73">
        <v>0</v>
      </c>
      <c r="AZ14" s="107">
        <f t="shared" si="4"/>
        <v>23963.85</v>
      </c>
      <c r="BA14" s="63"/>
      <c r="BB14" s="105"/>
      <c r="BC14" s="124"/>
      <c r="BD14" s="73">
        <v>0</v>
      </c>
      <c r="BE14" s="77">
        <v>15566.279999999999</v>
      </c>
      <c r="BF14" s="63"/>
      <c r="BG14" s="105"/>
      <c r="BH14" s="124"/>
      <c r="BI14" s="218">
        <v>0</v>
      </c>
      <c r="BJ14" s="77">
        <f t="shared" si="5"/>
        <v>23963.85</v>
      </c>
      <c r="BK14" s="63"/>
      <c r="BL14" s="105"/>
      <c r="BM14" s="124"/>
      <c r="BN14" s="73">
        <f>(BO7/30)*2</f>
        <v>-4.8046666666665256</v>
      </c>
      <c r="BO14" s="77">
        <f t="shared" si="6"/>
        <v>16032.445333333333</v>
      </c>
      <c r="BP14" s="63"/>
      <c r="BQ14" s="105"/>
      <c r="BR14" s="124"/>
      <c r="BS14" s="73">
        <f>(BT7/30)*2</f>
        <v>50.998666666666516</v>
      </c>
      <c r="BT14" s="77">
        <f t="shared" si="7"/>
        <v>16083.444</v>
      </c>
      <c r="BU14" s="63"/>
      <c r="BV14" s="105"/>
      <c r="BW14" s="227" t="s">
        <v>44</v>
      </c>
      <c r="BX14" s="73"/>
      <c r="BY14" s="77">
        <v>16730.16</v>
      </c>
      <c r="BZ14" s="63"/>
      <c r="CA14" s="105"/>
    </row>
    <row r="15" spans="1:79" s="49" customFormat="1" ht="15" customHeight="1" x14ac:dyDescent="0.3">
      <c r="A15" s="112" t="s">
        <v>56</v>
      </c>
      <c r="B15" s="127"/>
      <c r="C15" s="53">
        <v>27179.67</v>
      </c>
      <c r="D15" s="85"/>
      <c r="E15" s="144"/>
      <c r="F15" s="73">
        <f>G7</f>
        <v>-1029.9399999999987</v>
      </c>
      <c r="G15" s="73">
        <f t="shared" si="0"/>
        <v>26149.73</v>
      </c>
      <c r="H15" s="94"/>
      <c r="I15" s="57"/>
      <c r="J15" s="144"/>
      <c r="K15" s="73"/>
      <c r="L15" s="216">
        <v>26149.73</v>
      </c>
      <c r="M15" s="63"/>
      <c r="N15" s="105"/>
      <c r="O15" s="124"/>
      <c r="P15" s="73">
        <v>3159.9300000000003</v>
      </c>
      <c r="Q15" s="73">
        <f t="shared" si="1"/>
        <v>29309.66</v>
      </c>
      <c r="R15" s="63"/>
      <c r="S15" s="105"/>
      <c r="T15" s="124"/>
      <c r="U15" s="218">
        <v>-6442.8400000000038</v>
      </c>
      <c r="V15" s="217">
        <f>U15+Q15</f>
        <v>22866.819999999996</v>
      </c>
      <c r="W15" s="63"/>
      <c r="X15" s="105"/>
      <c r="Y15" s="124"/>
      <c r="Z15" s="73">
        <v>0</v>
      </c>
      <c r="AA15" s="218">
        <v>22866.820000000003</v>
      </c>
      <c r="AB15" s="63"/>
      <c r="AC15" s="105"/>
      <c r="AD15" s="124"/>
      <c r="AE15" s="218">
        <v>275.73999999999796</v>
      </c>
      <c r="AF15" s="107">
        <f>AE15+AA15</f>
        <v>23142.560000000001</v>
      </c>
      <c r="AG15" s="63"/>
      <c r="AH15" s="219"/>
      <c r="AI15" s="224">
        <v>821.29000000000087</v>
      </c>
      <c r="AJ15" s="224">
        <f t="shared" si="3"/>
        <v>23963.850000000002</v>
      </c>
      <c r="AK15" s="63"/>
      <c r="AL15" s="108"/>
      <c r="AM15" s="105"/>
      <c r="AN15" s="124"/>
      <c r="AO15" s="73"/>
      <c r="AP15" s="77">
        <v>23963.850000000002</v>
      </c>
      <c r="AQ15" s="63"/>
      <c r="AR15" s="105"/>
      <c r="AS15" s="219"/>
      <c r="AT15" s="73">
        <v>0</v>
      </c>
      <c r="AU15" s="218">
        <v>23963.85</v>
      </c>
      <c r="AV15" s="63"/>
      <c r="AW15" s="105"/>
      <c r="AX15" s="219"/>
      <c r="AY15" s="73">
        <v>0</v>
      </c>
      <c r="AZ15" s="107">
        <f t="shared" si="4"/>
        <v>23963.85</v>
      </c>
      <c r="BA15" s="63"/>
      <c r="BB15" s="105"/>
      <c r="BC15" s="124"/>
      <c r="BD15" s="73">
        <v>0</v>
      </c>
      <c r="BE15" s="77">
        <v>15566.279999999999</v>
      </c>
      <c r="BF15" s="63"/>
      <c r="BG15" s="105"/>
      <c r="BH15" s="124"/>
      <c r="BI15" s="218">
        <f>(BJ7/30)*13</f>
        <v>204.0870000000005</v>
      </c>
      <c r="BJ15" s="77">
        <f t="shared" si="5"/>
        <v>24167.936999999998</v>
      </c>
      <c r="BK15" s="63"/>
      <c r="BL15" s="105"/>
      <c r="BM15" s="124"/>
      <c r="BN15" s="218">
        <v>-72.06999999999789</v>
      </c>
      <c r="BO15" s="77">
        <f t="shared" si="6"/>
        <v>15965.180000000002</v>
      </c>
      <c r="BP15" s="63"/>
      <c r="BQ15" s="105"/>
      <c r="BR15" s="124"/>
      <c r="BS15" s="218">
        <v>764.97999999999774</v>
      </c>
      <c r="BT15" s="77">
        <f t="shared" si="7"/>
        <v>16730.16</v>
      </c>
      <c r="BU15" s="63"/>
      <c r="BV15" s="105"/>
      <c r="BW15" s="227" t="s">
        <v>45</v>
      </c>
      <c r="BY15" s="218">
        <f>(BW7/30)*27</f>
        <v>15057.144</v>
      </c>
      <c r="BZ15" s="63"/>
      <c r="CA15" s="105"/>
    </row>
    <row r="16" spans="1:79" s="49" customFormat="1" ht="15" customHeight="1" x14ac:dyDescent="0.3">
      <c r="A16" s="112" t="s">
        <v>57</v>
      </c>
      <c r="B16" s="127"/>
      <c r="C16" s="53">
        <v>27179.67</v>
      </c>
      <c r="D16" s="85"/>
      <c r="E16" s="144"/>
      <c r="F16" s="73">
        <f>G7</f>
        <v>-1029.9399999999987</v>
      </c>
      <c r="G16" s="73">
        <f>F16+C16</f>
        <v>26149.73</v>
      </c>
      <c r="H16" s="94"/>
      <c r="I16" s="57"/>
      <c r="J16" s="144"/>
      <c r="K16" s="73"/>
      <c r="L16" s="216">
        <v>26149.73</v>
      </c>
      <c r="M16" s="63"/>
      <c r="N16" s="105"/>
      <c r="O16" s="124"/>
      <c r="P16" s="73">
        <v>3159.9300000000003</v>
      </c>
      <c r="Q16" s="73">
        <f t="shared" si="1"/>
        <v>29309.66</v>
      </c>
      <c r="R16" s="63"/>
      <c r="S16" s="105"/>
      <c r="T16" s="124"/>
      <c r="U16" s="218">
        <v>-6442.8400000000038</v>
      </c>
      <c r="V16" s="217">
        <f t="shared" si="2"/>
        <v>22866.819999999996</v>
      </c>
      <c r="W16" s="63"/>
      <c r="X16" s="105"/>
      <c r="Y16" s="124"/>
      <c r="Z16" s="73">
        <v>0</v>
      </c>
      <c r="AA16" s="218">
        <v>22866.820000000003</v>
      </c>
      <c r="AB16" s="63"/>
      <c r="AC16" s="105"/>
      <c r="AD16" s="124"/>
      <c r="AE16" s="218">
        <v>275.73999999999796</v>
      </c>
      <c r="AF16" s="107">
        <f>AE16+AA16</f>
        <v>23142.560000000001</v>
      </c>
      <c r="AG16" s="63"/>
      <c r="AH16" s="219"/>
      <c r="AI16" s="224">
        <v>821.29000000000087</v>
      </c>
      <c r="AJ16" s="224">
        <f t="shared" si="3"/>
        <v>23963.850000000002</v>
      </c>
      <c r="AK16" s="63"/>
      <c r="AL16" s="108"/>
      <c r="AM16" s="105"/>
      <c r="AN16" s="124"/>
      <c r="AO16" s="73"/>
      <c r="AP16" s="77">
        <v>23963.850000000002</v>
      </c>
      <c r="AQ16" s="63"/>
      <c r="AR16" s="105"/>
      <c r="AS16" s="219"/>
      <c r="AT16" s="73">
        <v>0</v>
      </c>
      <c r="AU16" s="218">
        <v>23963.85</v>
      </c>
      <c r="AV16" s="63"/>
      <c r="AW16" s="105"/>
      <c r="AX16" s="219"/>
      <c r="AY16" s="73">
        <f>(AZ7/30)*AX26</f>
        <v>-3998.9906666666675</v>
      </c>
      <c r="AZ16" s="107">
        <f t="shared" si="4"/>
        <v>19964.85933333333</v>
      </c>
      <c r="BA16" s="63"/>
      <c r="BB16" s="105"/>
      <c r="BC16" s="124"/>
      <c r="BD16" s="73">
        <v>0</v>
      </c>
      <c r="BE16" s="77">
        <v>15566.279999999999</v>
      </c>
      <c r="BF16" s="63"/>
      <c r="BG16" s="105"/>
      <c r="BH16" s="124"/>
      <c r="BI16" s="218">
        <v>470.97000000000116</v>
      </c>
      <c r="BJ16" s="77">
        <f t="shared" si="5"/>
        <v>20435.829333333331</v>
      </c>
      <c r="BK16" s="63"/>
      <c r="BL16" s="105"/>
      <c r="BM16" s="124"/>
      <c r="BN16" s="218">
        <v>-72.06999999999789</v>
      </c>
      <c r="BO16" s="77">
        <f t="shared" si="6"/>
        <v>15965.180000000002</v>
      </c>
      <c r="BP16" s="63"/>
      <c r="BQ16" s="105"/>
      <c r="BR16" s="124"/>
      <c r="BS16" s="218">
        <v>764.97999999999774</v>
      </c>
      <c r="BT16" s="77">
        <f t="shared" si="7"/>
        <v>16730.16</v>
      </c>
      <c r="BU16" s="63"/>
      <c r="BV16" s="105"/>
      <c r="BW16" s="227"/>
      <c r="BX16" s="218"/>
      <c r="BY16" s="77"/>
      <c r="BZ16" s="63"/>
      <c r="CA16" s="105"/>
    </row>
    <row r="17" spans="1:79" s="49" customFormat="1" ht="15" customHeight="1" x14ac:dyDescent="0.3">
      <c r="A17" s="112" t="s">
        <v>46</v>
      </c>
      <c r="B17" s="127"/>
      <c r="C17" s="53">
        <v>27179.67</v>
      </c>
      <c r="D17" s="85"/>
      <c r="E17" s="144"/>
      <c r="F17" s="73">
        <f>G7</f>
        <v>-1029.9399999999987</v>
      </c>
      <c r="G17" s="73">
        <f t="shared" si="0"/>
        <v>26149.73</v>
      </c>
      <c r="H17" s="94"/>
      <c r="I17" s="57"/>
      <c r="J17" s="144"/>
      <c r="K17" s="73"/>
      <c r="L17" s="216">
        <v>26149.73</v>
      </c>
      <c r="M17" s="63"/>
      <c r="N17" s="105"/>
      <c r="O17" s="124"/>
      <c r="P17" s="73">
        <v>3159.9300000000003</v>
      </c>
      <c r="Q17" s="73">
        <f t="shared" si="1"/>
        <v>29309.66</v>
      </c>
      <c r="R17" s="63"/>
      <c r="S17" s="105"/>
      <c r="T17" s="124"/>
      <c r="U17" s="218">
        <v>-6442.8400000000038</v>
      </c>
      <c r="V17" s="217">
        <f t="shared" si="2"/>
        <v>22866.819999999996</v>
      </c>
      <c r="W17" s="63"/>
      <c r="X17" s="105"/>
      <c r="Y17" s="124"/>
      <c r="Z17" s="73">
        <v>0</v>
      </c>
      <c r="AA17" s="218">
        <v>22866.820000000003</v>
      </c>
      <c r="AB17" s="63"/>
      <c r="AC17" s="105"/>
      <c r="AD17" s="124"/>
      <c r="AE17" s="218">
        <v>275.73999999999796</v>
      </c>
      <c r="AF17" s="107">
        <f>AE17+AA17</f>
        <v>23142.560000000001</v>
      </c>
      <c r="AG17" s="63"/>
      <c r="AH17" s="219"/>
      <c r="AI17" s="224">
        <v>821.29000000000087</v>
      </c>
      <c r="AJ17" s="224">
        <f t="shared" si="3"/>
        <v>23963.850000000002</v>
      </c>
      <c r="AK17" s="63"/>
      <c r="AL17" s="108"/>
      <c r="AM17" s="105"/>
      <c r="AN17" s="124"/>
      <c r="AO17" s="73"/>
      <c r="AP17" s="77">
        <v>23963.850000000002</v>
      </c>
      <c r="AQ17" s="63"/>
      <c r="AR17" s="105"/>
      <c r="AS17" s="219"/>
      <c r="AT17" s="73">
        <f>(AU7/30)*AS26</f>
        <v>55.391333333333264</v>
      </c>
      <c r="AU17" s="73">
        <f>AT17+AP17</f>
        <v>24019.241333333335</v>
      </c>
      <c r="AV17" s="63"/>
      <c r="AW17" s="105"/>
      <c r="AX17" s="219"/>
      <c r="AY17" s="218">
        <v>-9228.4400000000023</v>
      </c>
      <c r="AZ17" s="107">
        <f t="shared" si="4"/>
        <v>14790.801333333333</v>
      </c>
      <c r="BA17" s="63"/>
      <c r="BB17" s="105"/>
      <c r="BC17" s="124"/>
      <c r="BD17" s="73">
        <v>0</v>
      </c>
      <c r="BE17" s="77">
        <v>15566.279999999999</v>
      </c>
      <c r="BF17" s="63"/>
      <c r="BG17" s="105"/>
      <c r="BH17" s="124"/>
      <c r="BI17" s="218">
        <v>470.97000000000116</v>
      </c>
      <c r="BJ17" s="77">
        <f t="shared" si="5"/>
        <v>15261.771333333334</v>
      </c>
      <c r="BK17" s="63"/>
      <c r="BL17" s="105"/>
      <c r="BM17" s="124"/>
      <c r="BN17" s="218">
        <v>-72.06999999999789</v>
      </c>
      <c r="BO17" s="77">
        <f t="shared" si="6"/>
        <v>15965.180000000002</v>
      </c>
      <c r="BP17" s="63"/>
      <c r="BQ17" s="105"/>
      <c r="BR17" s="124"/>
      <c r="BS17" s="218">
        <v>764.97999999999774</v>
      </c>
      <c r="BT17" s="77">
        <f t="shared" si="7"/>
        <v>16730.16</v>
      </c>
      <c r="BU17" s="63"/>
      <c r="BV17" s="105"/>
      <c r="BW17" s="227"/>
      <c r="BX17" s="218"/>
      <c r="BY17" s="77"/>
      <c r="BZ17" s="63"/>
      <c r="CA17" s="105"/>
    </row>
    <row r="18" spans="1:79" s="49" customFormat="1" ht="15" customHeight="1" x14ac:dyDescent="0.3">
      <c r="A18" s="112" t="s">
        <v>47</v>
      </c>
      <c r="B18" s="127"/>
      <c r="C18" s="53">
        <v>27179.67</v>
      </c>
      <c r="D18" s="85"/>
      <c r="E18" s="144"/>
      <c r="F18" s="73">
        <f>G7</f>
        <v>-1029.9399999999987</v>
      </c>
      <c r="G18" s="73">
        <f t="shared" si="0"/>
        <v>26149.73</v>
      </c>
      <c r="H18" s="94"/>
      <c r="I18" s="57"/>
      <c r="J18" s="144"/>
      <c r="K18" s="73"/>
      <c r="L18" s="216">
        <v>26149.73</v>
      </c>
      <c r="M18" s="63"/>
      <c r="N18" s="105"/>
      <c r="O18" s="124"/>
      <c r="P18" s="73">
        <v>3159.9300000000003</v>
      </c>
      <c r="Q18" s="73">
        <f t="shared" si="1"/>
        <v>29309.66</v>
      </c>
      <c r="R18" s="63"/>
      <c r="S18" s="105"/>
      <c r="T18" s="124"/>
      <c r="U18" s="218">
        <v>-6442.8400000000038</v>
      </c>
      <c r="V18" s="217">
        <f t="shared" si="2"/>
        <v>22866.819999999996</v>
      </c>
      <c r="W18" s="63"/>
      <c r="X18" s="105"/>
      <c r="Y18" s="124"/>
      <c r="Z18" s="73">
        <v>0</v>
      </c>
      <c r="AA18" s="218">
        <v>22866.820000000003</v>
      </c>
      <c r="AB18" s="63"/>
      <c r="AC18" s="105"/>
      <c r="AD18" s="124"/>
      <c r="AE18" s="218">
        <v>275.73999999999796</v>
      </c>
      <c r="AF18" s="107">
        <f>AE18+AA18</f>
        <v>23142.560000000001</v>
      </c>
      <c r="AG18" s="63"/>
      <c r="AH18" s="219"/>
      <c r="AI18" s="224">
        <v>821.29000000000087</v>
      </c>
      <c r="AJ18" s="224">
        <f t="shared" si="3"/>
        <v>23963.850000000002</v>
      </c>
      <c r="AK18" s="63"/>
      <c r="AL18" s="108"/>
      <c r="AM18" s="105"/>
      <c r="AN18" s="124"/>
      <c r="AO18" s="73"/>
      <c r="AP18" s="77">
        <v>23963.850000000002</v>
      </c>
      <c r="AQ18" s="63"/>
      <c r="AR18" s="105"/>
      <c r="AS18" s="219"/>
      <c r="AT18" s="218">
        <v>830.86999999999898</v>
      </c>
      <c r="AU18" s="73">
        <f t="shared" ref="AU18:AU21" si="8">AT18+AP18</f>
        <v>24794.720000000001</v>
      </c>
      <c r="AV18" s="63"/>
      <c r="AW18" s="105"/>
      <c r="AX18" s="219"/>
      <c r="AY18" s="218">
        <v>-9228.4400000000023</v>
      </c>
      <c r="AZ18" s="107">
        <f t="shared" si="4"/>
        <v>15566.279999999999</v>
      </c>
      <c r="BA18" s="63"/>
      <c r="BB18" s="105"/>
      <c r="BC18" s="124"/>
      <c r="BD18" s="73">
        <v>0</v>
      </c>
      <c r="BE18" s="77">
        <v>15566.279999999999</v>
      </c>
      <c r="BF18" s="63"/>
      <c r="BG18" s="105"/>
      <c r="BH18" s="124"/>
      <c r="BI18" s="218">
        <v>470.97000000000116</v>
      </c>
      <c r="BJ18" s="77">
        <f t="shared" si="5"/>
        <v>16037.25</v>
      </c>
      <c r="BK18" s="63"/>
      <c r="BL18" s="105"/>
      <c r="BM18" s="124"/>
      <c r="BN18" s="218">
        <v>-72.06999999999789</v>
      </c>
      <c r="BO18" s="77">
        <f t="shared" si="6"/>
        <v>15965.180000000002</v>
      </c>
      <c r="BP18" s="63"/>
      <c r="BQ18" s="105"/>
      <c r="BR18" s="124"/>
      <c r="BS18" s="218">
        <v>764.97999999999774</v>
      </c>
      <c r="BT18" s="77">
        <f t="shared" si="7"/>
        <v>16730.16</v>
      </c>
      <c r="BU18" s="63"/>
      <c r="BV18" s="105"/>
      <c r="BW18" s="227"/>
      <c r="BX18" s="218"/>
      <c r="BY18" s="77"/>
      <c r="BZ18" s="63"/>
      <c r="CA18" s="105"/>
    </row>
    <row r="19" spans="1:79" s="49" customFormat="1" ht="15" customHeight="1" x14ac:dyDescent="0.3">
      <c r="A19" s="112" t="s">
        <v>48</v>
      </c>
      <c r="B19" s="127"/>
      <c r="C19" s="53">
        <v>27179.67</v>
      </c>
      <c r="D19" s="85"/>
      <c r="E19" s="144"/>
      <c r="F19" s="73">
        <f>G7</f>
        <v>-1029.9399999999987</v>
      </c>
      <c r="G19" s="73">
        <f t="shared" si="0"/>
        <v>26149.73</v>
      </c>
      <c r="H19" s="94"/>
      <c r="I19" s="57"/>
      <c r="J19" s="144"/>
      <c r="K19" s="73"/>
      <c r="L19" s="216">
        <v>26149.73</v>
      </c>
      <c r="M19" s="63"/>
      <c r="N19" s="105"/>
      <c r="O19" s="124"/>
      <c r="P19" s="73">
        <v>3159.9300000000003</v>
      </c>
      <c r="Q19" s="73">
        <f t="shared" si="1"/>
        <v>29309.66</v>
      </c>
      <c r="R19" s="63"/>
      <c r="S19" s="105"/>
      <c r="T19" s="124"/>
      <c r="U19" s="218">
        <v>-6442.8400000000038</v>
      </c>
      <c r="V19" s="217">
        <f t="shared" si="2"/>
        <v>22866.819999999996</v>
      </c>
      <c r="W19" s="63"/>
      <c r="X19" s="105"/>
      <c r="Y19" s="124"/>
      <c r="Z19" s="73">
        <v>0</v>
      </c>
      <c r="AA19" s="218">
        <v>22866.820000000003</v>
      </c>
      <c r="AB19" s="63"/>
      <c r="AC19" s="105"/>
      <c r="AD19" s="124"/>
      <c r="AE19" s="218">
        <v>275.73999999999796</v>
      </c>
      <c r="AF19" s="107">
        <f>AE19+AA19</f>
        <v>23142.560000000001</v>
      </c>
      <c r="AG19" s="63"/>
      <c r="AH19" s="219"/>
      <c r="AI19" s="224">
        <v>821.29000000000087</v>
      </c>
      <c r="AJ19" s="224">
        <f t="shared" si="3"/>
        <v>23963.850000000002</v>
      </c>
      <c r="AK19" s="63"/>
      <c r="AL19" s="108"/>
      <c r="AM19" s="105"/>
      <c r="AN19" s="124"/>
      <c r="AO19" s="73"/>
      <c r="AP19" s="77">
        <v>23963.850000000002</v>
      </c>
      <c r="AQ19" s="63"/>
      <c r="AR19" s="105"/>
      <c r="AS19" s="219"/>
      <c r="AT19" s="218">
        <v>830.86999999999898</v>
      </c>
      <c r="AU19" s="73">
        <f t="shared" si="8"/>
        <v>24794.720000000001</v>
      </c>
      <c r="AV19" s="63"/>
      <c r="AW19" s="105"/>
      <c r="AX19" s="219"/>
      <c r="AY19" s="218">
        <v>-9228.4400000000023</v>
      </c>
      <c r="AZ19" s="107">
        <f t="shared" si="4"/>
        <v>15566.279999999999</v>
      </c>
      <c r="BA19" s="63"/>
      <c r="BB19" s="105"/>
      <c r="BC19" s="124"/>
      <c r="BD19" s="73">
        <v>0</v>
      </c>
      <c r="BE19" s="77">
        <v>15566.279999999999</v>
      </c>
      <c r="BF19" s="63"/>
      <c r="BG19" s="105"/>
      <c r="BH19" s="124"/>
      <c r="BI19" s="218">
        <v>470.97000000000116</v>
      </c>
      <c r="BJ19" s="77">
        <f t="shared" si="5"/>
        <v>16037.25</v>
      </c>
      <c r="BK19" s="63"/>
      <c r="BL19" s="105"/>
      <c r="BM19" s="124"/>
      <c r="BN19" s="218">
        <v>-72.06999999999789</v>
      </c>
      <c r="BO19" s="77">
        <f t="shared" si="6"/>
        <v>15965.180000000002</v>
      </c>
      <c r="BP19" s="63"/>
      <c r="BQ19" s="105"/>
      <c r="BR19" s="124"/>
      <c r="BS19" s="218">
        <v>764.97999999999774</v>
      </c>
      <c r="BT19" s="77">
        <f t="shared" si="7"/>
        <v>16730.16</v>
      </c>
      <c r="BU19" s="63"/>
      <c r="BV19" s="105"/>
      <c r="BW19" s="227"/>
      <c r="BX19" s="218"/>
      <c r="BY19" s="77"/>
      <c r="BZ19" s="63"/>
      <c r="CA19" s="105"/>
    </row>
    <row r="20" spans="1:79" s="49" customFormat="1" ht="15" customHeight="1" x14ac:dyDescent="0.3">
      <c r="A20" s="112" t="s">
        <v>49</v>
      </c>
      <c r="B20" s="127"/>
      <c r="C20" s="53">
        <v>27179.67</v>
      </c>
      <c r="D20" s="85"/>
      <c r="E20" s="144"/>
      <c r="F20" s="73">
        <f>G7</f>
        <v>-1029.9399999999987</v>
      </c>
      <c r="G20" s="73">
        <f t="shared" si="0"/>
        <v>26149.73</v>
      </c>
      <c r="H20" s="94"/>
      <c r="I20" s="57"/>
      <c r="J20" s="144"/>
      <c r="K20" s="73"/>
      <c r="L20" s="216">
        <v>26149.73</v>
      </c>
      <c r="M20" s="63"/>
      <c r="N20" s="105"/>
      <c r="O20" s="124"/>
      <c r="P20" s="73">
        <v>3159.9300000000003</v>
      </c>
      <c r="Q20" s="73">
        <f t="shared" si="1"/>
        <v>29309.66</v>
      </c>
      <c r="R20" s="63"/>
      <c r="S20" s="105"/>
      <c r="T20" s="124"/>
      <c r="U20" s="218">
        <v>-6442.8400000000038</v>
      </c>
      <c r="V20" s="217">
        <f t="shared" si="2"/>
        <v>22866.819999999996</v>
      </c>
      <c r="W20" s="63"/>
      <c r="X20" s="105"/>
      <c r="Y20" s="124"/>
      <c r="Z20" s="73">
        <v>0</v>
      </c>
      <c r="AA20" s="218">
        <v>22866.820000000003</v>
      </c>
      <c r="AB20" s="63"/>
      <c r="AC20" s="105"/>
      <c r="AD20" s="124"/>
      <c r="AE20" s="218">
        <v>275.73999999999796</v>
      </c>
      <c r="AF20" s="107">
        <f>AE20+AA20</f>
        <v>23142.560000000001</v>
      </c>
      <c r="AG20" s="63"/>
      <c r="AH20" s="219"/>
      <c r="AI20" s="224">
        <v>821.29000000000087</v>
      </c>
      <c r="AJ20" s="224">
        <f t="shared" si="3"/>
        <v>23963.850000000002</v>
      </c>
      <c r="AK20" s="63"/>
      <c r="AL20" s="108"/>
      <c r="AM20" s="105"/>
      <c r="AN20" s="124"/>
      <c r="AO20" s="73"/>
      <c r="AP20" s="77">
        <v>23963.850000000002</v>
      </c>
      <c r="AQ20" s="63"/>
      <c r="AR20" s="105"/>
      <c r="AS20" s="219"/>
      <c r="AT20" s="218">
        <v>830.86999999999898</v>
      </c>
      <c r="AU20" s="73">
        <f t="shared" si="8"/>
        <v>24794.720000000001</v>
      </c>
      <c r="AV20" s="63"/>
      <c r="AW20" s="105"/>
      <c r="AX20" s="219"/>
      <c r="AY20" s="218">
        <v>-9228.4400000000023</v>
      </c>
      <c r="AZ20" s="107">
        <f t="shared" si="4"/>
        <v>15566.279999999999</v>
      </c>
      <c r="BA20" s="63"/>
      <c r="BB20" s="105"/>
      <c r="BC20" s="124"/>
      <c r="BD20" s="73">
        <v>0</v>
      </c>
      <c r="BE20" s="77">
        <v>15566.279999999999</v>
      </c>
      <c r="BF20" s="63"/>
      <c r="BG20" s="105"/>
      <c r="BH20" s="124"/>
      <c r="BI20" s="218">
        <v>470.97000000000116</v>
      </c>
      <c r="BJ20" s="77">
        <f t="shared" si="5"/>
        <v>16037.25</v>
      </c>
      <c r="BK20" s="63"/>
      <c r="BL20" s="105"/>
      <c r="BM20" s="124"/>
      <c r="BN20" s="218">
        <v>-72.06999999999789</v>
      </c>
      <c r="BO20" s="77">
        <f t="shared" si="6"/>
        <v>15965.180000000002</v>
      </c>
      <c r="BP20" s="63"/>
      <c r="BQ20" s="105"/>
      <c r="BR20" s="124"/>
      <c r="BS20" s="218">
        <v>764.97999999999774</v>
      </c>
      <c r="BT20" s="77">
        <f t="shared" si="7"/>
        <v>16730.16</v>
      </c>
      <c r="BU20" s="63"/>
      <c r="BV20" s="105"/>
      <c r="BW20" s="227"/>
      <c r="BX20" s="218"/>
      <c r="BY20" s="77"/>
      <c r="BZ20" s="63"/>
      <c r="CA20" s="105"/>
    </row>
    <row r="21" spans="1:79" s="49" customFormat="1" ht="15" customHeight="1" x14ac:dyDescent="0.3">
      <c r="A21" s="112" t="s">
        <v>50</v>
      </c>
      <c r="B21" s="128"/>
      <c r="C21" s="53">
        <v>27179.67</v>
      </c>
      <c r="D21" s="85"/>
      <c r="E21" s="145"/>
      <c r="F21" s="73">
        <f>G7</f>
        <v>-1029.9399999999987</v>
      </c>
      <c r="G21" s="73">
        <f t="shared" si="0"/>
        <v>26149.73</v>
      </c>
      <c r="H21" s="94"/>
      <c r="I21" s="57"/>
      <c r="J21" s="145"/>
      <c r="K21" s="73"/>
      <c r="L21" s="216">
        <v>26149.73</v>
      </c>
      <c r="M21" s="63"/>
      <c r="N21" s="105"/>
      <c r="O21" s="125"/>
      <c r="P21" s="73">
        <v>3159.9300000000003</v>
      </c>
      <c r="Q21" s="73">
        <f t="shared" si="1"/>
        <v>29309.66</v>
      </c>
      <c r="R21" s="63"/>
      <c r="S21" s="105"/>
      <c r="T21" s="125"/>
      <c r="U21" s="218">
        <v>-6442.8400000000038</v>
      </c>
      <c r="V21" s="217">
        <f t="shared" si="2"/>
        <v>22866.819999999996</v>
      </c>
      <c r="W21" s="63"/>
      <c r="X21" s="105"/>
      <c r="Y21" s="125"/>
      <c r="Z21" s="73">
        <v>0</v>
      </c>
      <c r="AA21" s="218">
        <v>22866.820000000003</v>
      </c>
      <c r="AB21" s="63"/>
      <c r="AC21" s="105"/>
      <c r="AD21" s="125"/>
      <c r="AE21" s="218">
        <v>275.73999999999796</v>
      </c>
      <c r="AF21" s="107">
        <f>AE21+AA21</f>
        <v>23142.560000000001</v>
      </c>
      <c r="AG21" s="63"/>
      <c r="AH21" s="219"/>
      <c r="AI21" s="224">
        <v>821.29000000000087</v>
      </c>
      <c r="AJ21" s="224">
        <f t="shared" si="3"/>
        <v>23963.850000000002</v>
      </c>
      <c r="AK21" s="63"/>
      <c r="AL21" s="108"/>
      <c r="AM21" s="105"/>
      <c r="AN21" s="125"/>
      <c r="AO21" s="73"/>
      <c r="AP21" s="77">
        <v>23963.850000000002</v>
      </c>
      <c r="AQ21" s="63"/>
      <c r="AR21" s="105"/>
      <c r="AS21" s="219"/>
      <c r="AT21" s="218">
        <v>830.86999999999898</v>
      </c>
      <c r="AU21" s="73">
        <f t="shared" si="8"/>
        <v>24794.720000000001</v>
      </c>
      <c r="AV21" s="63"/>
      <c r="AW21" s="105"/>
      <c r="AX21" s="219"/>
      <c r="AY21" s="218">
        <v>-9228.4400000000023</v>
      </c>
      <c r="AZ21" s="107">
        <f t="shared" si="4"/>
        <v>15566.279999999999</v>
      </c>
      <c r="BA21" s="63"/>
      <c r="BB21" s="105"/>
      <c r="BC21" s="125"/>
      <c r="BD21" s="73">
        <v>0</v>
      </c>
      <c r="BE21" s="77">
        <v>15566.279999999999</v>
      </c>
      <c r="BF21" s="63"/>
      <c r="BG21" s="105"/>
      <c r="BH21" s="125"/>
      <c r="BI21" s="218">
        <v>470.97000000000116</v>
      </c>
      <c r="BJ21" s="77">
        <f t="shared" si="5"/>
        <v>16037.25</v>
      </c>
      <c r="BK21" s="63"/>
      <c r="BL21" s="105"/>
      <c r="BM21" s="125"/>
      <c r="BN21" s="218">
        <v>-72.06999999999789</v>
      </c>
      <c r="BO21" s="77">
        <f t="shared" si="6"/>
        <v>15965.180000000002</v>
      </c>
      <c r="BP21" s="63"/>
      <c r="BQ21" s="105"/>
      <c r="BR21" s="125"/>
      <c r="BS21" s="218">
        <v>764.97999999999774</v>
      </c>
      <c r="BT21" s="77">
        <f t="shared" si="7"/>
        <v>16730.16</v>
      </c>
      <c r="BU21" s="63"/>
      <c r="BV21" s="105"/>
      <c r="BW21" s="227"/>
      <c r="BX21" s="218"/>
      <c r="BY21" s="77"/>
      <c r="BZ21" s="63"/>
      <c r="CA21" s="105"/>
    </row>
    <row r="22" spans="1:79" s="49" customFormat="1" x14ac:dyDescent="0.3">
      <c r="A22" s="112" t="s">
        <v>51</v>
      </c>
      <c r="C22" s="66"/>
      <c r="D22" s="85"/>
      <c r="E22" s="96"/>
      <c r="F22" s="63">
        <f>SUM(F10:F21)</f>
        <v>-11398.002666666653</v>
      </c>
      <c r="G22" s="63">
        <f>SUM(G10:G21)</f>
        <v>314758.03733333334</v>
      </c>
      <c r="H22" s="85"/>
      <c r="I22" s="57"/>
      <c r="J22" s="96"/>
      <c r="K22" s="63">
        <f>SUM(K10:K21)</f>
        <v>0</v>
      </c>
      <c r="L22" s="63">
        <f>SUM(L10:L21)</f>
        <v>313796.76</v>
      </c>
      <c r="N22" s="105"/>
      <c r="P22" s="63">
        <f>SUM(P10:P21)</f>
        <v>28650.032000000003</v>
      </c>
      <c r="Q22" s="63">
        <f>SUM(Q10:Q21)</f>
        <v>342446.79199999996</v>
      </c>
      <c r="S22" s="105"/>
      <c r="U22" s="63">
        <f>SUM(U10:U21)</f>
        <v>-45529.402666666698</v>
      </c>
      <c r="X22" s="105"/>
      <c r="Z22" s="63">
        <f>SUM(Z10:Z21)</f>
        <v>0</v>
      </c>
      <c r="AA22" s="63">
        <f>SUM(AA10:AA21)</f>
        <v>274401.84000000003</v>
      </c>
      <c r="AC22" s="105"/>
      <c r="AE22" s="63">
        <f>SUM(AE10:AE21)</f>
        <v>2500.0426666666481</v>
      </c>
      <c r="AH22" s="126" t="s">
        <v>37</v>
      </c>
      <c r="AI22" s="224">
        <v>821.29000000000087</v>
      </c>
      <c r="AJ22" s="107">
        <f>AA10+AI22</f>
        <v>23688.110000000004</v>
      </c>
      <c r="AL22" s="63">
        <f>SUM(AL10:AL21)</f>
        <v>0</v>
      </c>
      <c r="AM22" s="105"/>
      <c r="AO22" s="63">
        <f>SUM(AO10:AO21)</f>
        <v>0</v>
      </c>
      <c r="AP22" s="63">
        <f>SUM(AP10:AP21)</f>
        <v>287566.2</v>
      </c>
      <c r="AR22" s="105"/>
      <c r="AS22" s="96"/>
      <c r="AT22" s="63">
        <f>SUM(AT10:AT21)</f>
        <v>3378.8713333333289</v>
      </c>
      <c r="AU22" s="63">
        <f>SUM(AU10:AU21)</f>
        <v>290945.07133333338</v>
      </c>
      <c r="AW22" s="105"/>
      <c r="AY22" s="63">
        <f>SUM(AY10:AY21)</f>
        <v>-50141.190666666676</v>
      </c>
      <c r="AZ22" s="63">
        <f>SUM(AZ10:AZ21)</f>
        <v>240803.88066666666</v>
      </c>
      <c r="BB22" s="105"/>
      <c r="BD22" s="63">
        <f>SUM(BD10:BD21)</f>
        <v>0</v>
      </c>
      <c r="BE22" s="63">
        <f>SUM(BE10:BE21)</f>
        <v>186795.36</v>
      </c>
      <c r="BG22" s="105"/>
      <c r="BH22" s="123" t="s">
        <v>39</v>
      </c>
      <c r="BI22" s="218">
        <v>470.97000000000116</v>
      </c>
      <c r="BJ22" s="77">
        <f>BE10+BI22</f>
        <v>16037.25</v>
      </c>
      <c r="BL22" s="105"/>
      <c r="BN22" s="63">
        <f>SUM(BN10:BN21)</f>
        <v>-509.29466666665178</v>
      </c>
      <c r="BO22" s="63">
        <f>SUM(BO10:BO21)</f>
        <v>191937.70533333335</v>
      </c>
      <c r="BQ22" s="105"/>
      <c r="BS22" s="63">
        <f>SUM(BS10:BS21)</f>
        <v>5405.8586666666506</v>
      </c>
      <c r="BT22" s="63">
        <f>SUM(BT10:BT21)</f>
        <v>197343.56400000001</v>
      </c>
      <c r="BV22" s="105"/>
      <c r="BX22" s="63">
        <f>SUM(BX10:BX21)</f>
        <v>0</v>
      </c>
      <c r="BY22" s="63">
        <f>SUM(BY10:BY21)</f>
        <v>98707.944000000003</v>
      </c>
      <c r="CA22" s="105"/>
    </row>
    <row r="23" spans="1:79" ht="15" thickBot="1" x14ac:dyDescent="0.35">
      <c r="A23" s="112" t="s">
        <v>52</v>
      </c>
      <c r="D23" s="86"/>
      <c r="E23" s="97"/>
      <c r="H23" s="86"/>
      <c r="I23" s="57"/>
      <c r="J23" s="97"/>
      <c r="N23" s="105"/>
      <c r="S23" s="105"/>
      <c r="X23" s="105"/>
      <c r="AC23" s="105"/>
      <c r="AH23" s="127"/>
      <c r="AI23" s="224">
        <v>821.29000000000087</v>
      </c>
      <c r="AJ23" s="107">
        <f t="shared" ref="AJ23:AJ33" si="9">AA11+AI23</f>
        <v>23688.110000000004</v>
      </c>
      <c r="AM23" s="105"/>
      <c r="AR23" s="105"/>
      <c r="AW23" s="105"/>
      <c r="BB23" s="105"/>
      <c r="BG23" s="105"/>
      <c r="BH23" s="124"/>
      <c r="BI23" s="218">
        <v>470.97000000000116</v>
      </c>
      <c r="BJ23" s="77">
        <f>BE11+BI23</f>
        <v>16037.25</v>
      </c>
      <c r="BL23" s="105"/>
      <c r="BQ23" s="105"/>
      <c r="BV23" s="105"/>
      <c r="CA23" s="105"/>
    </row>
    <row r="24" spans="1:79" ht="15.6" thickTop="1" thickBot="1" x14ac:dyDescent="0.35">
      <c r="A24" s="112" t="s">
        <v>53</v>
      </c>
      <c r="D24" s="86"/>
      <c r="E24" s="98">
        <v>42431</v>
      </c>
      <c r="F24" s="74" t="s">
        <v>58</v>
      </c>
      <c r="H24" s="86"/>
      <c r="J24" s="98"/>
      <c r="K24" s="74" t="s">
        <v>34</v>
      </c>
      <c r="N24" s="106"/>
      <c r="O24" s="79">
        <v>42676</v>
      </c>
      <c r="P24" s="74" t="s">
        <v>34</v>
      </c>
      <c r="S24" s="106"/>
      <c r="T24" s="79">
        <v>42737</v>
      </c>
      <c r="U24" s="74" t="s">
        <v>34</v>
      </c>
      <c r="X24" s="106"/>
      <c r="Y24" s="79"/>
      <c r="Z24" s="74" t="s">
        <v>34</v>
      </c>
      <c r="AC24" s="106"/>
      <c r="AD24" s="79">
        <v>42676</v>
      </c>
      <c r="AE24" s="74" t="s">
        <v>34</v>
      </c>
      <c r="AH24" s="127"/>
      <c r="AI24" s="224">
        <v>821.29000000000087</v>
      </c>
      <c r="AJ24" s="107">
        <f t="shared" si="9"/>
        <v>23688.110000000004</v>
      </c>
      <c r="AM24" s="106"/>
      <c r="AN24" s="79"/>
      <c r="AO24" s="74" t="s">
        <v>34</v>
      </c>
      <c r="AR24" s="105"/>
      <c r="AS24" s="79">
        <v>43192</v>
      </c>
      <c r="AT24" s="74" t="s">
        <v>34</v>
      </c>
      <c r="AW24" s="106"/>
      <c r="AX24" s="79">
        <v>43526</v>
      </c>
      <c r="AY24" s="74" t="s">
        <v>34</v>
      </c>
      <c r="BB24" s="106"/>
      <c r="BC24" s="79"/>
      <c r="BD24" s="74" t="s">
        <v>34</v>
      </c>
      <c r="BG24" s="105"/>
      <c r="BH24" s="124"/>
      <c r="BI24" s="218">
        <v>470.97000000000116</v>
      </c>
      <c r="BJ24" s="77">
        <f>BE12+BI24</f>
        <v>16037.25</v>
      </c>
      <c r="BL24" s="105"/>
      <c r="BM24" s="79">
        <v>43832</v>
      </c>
      <c r="BN24" s="74" t="s">
        <v>34</v>
      </c>
      <c r="BQ24" s="105"/>
      <c r="BR24" s="79">
        <v>43832</v>
      </c>
      <c r="BS24" s="74" t="s">
        <v>34</v>
      </c>
      <c r="BV24" s="105"/>
      <c r="BW24" s="79">
        <v>44226</v>
      </c>
      <c r="BX24" s="74" t="s">
        <v>34</v>
      </c>
      <c r="CA24" s="105"/>
    </row>
    <row r="25" spans="1:79" ht="15.6" thickTop="1" thickBot="1" x14ac:dyDescent="0.35">
      <c r="A25" s="112" t="s">
        <v>54</v>
      </c>
      <c r="D25" s="86"/>
      <c r="E25" s="99">
        <v>42429</v>
      </c>
      <c r="F25" s="75" t="s">
        <v>60</v>
      </c>
      <c r="H25" s="86"/>
      <c r="J25" s="99"/>
      <c r="K25" s="75" t="s">
        <v>60</v>
      </c>
      <c r="N25" s="106"/>
      <c r="O25" s="80">
        <v>42674</v>
      </c>
      <c r="P25" s="75" t="s">
        <v>60</v>
      </c>
      <c r="S25" s="106"/>
      <c r="T25" s="80">
        <v>42735</v>
      </c>
      <c r="U25" s="75" t="s">
        <v>60</v>
      </c>
      <c r="X25" s="106"/>
      <c r="Y25" s="80"/>
      <c r="Z25" s="75" t="s">
        <v>60</v>
      </c>
      <c r="AC25" s="106"/>
      <c r="AD25" s="80">
        <v>42674</v>
      </c>
      <c r="AE25" s="75" t="s">
        <v>60</v>
      </c>
      <c r="AH25" s="127"/>
      <c r="AI25" s="224">
        <v>821.29000000000087</v>
      </c>
      <c r="AJ25" s="107">
        <f t="shared" si="9"/>
        <v>23688.110000000004</v>
      </c>
      <c r="AM25" s="106"/>
      <c r="AN25" s="80"/>
      <c r="AO25" s="75" t="s">
        <v>60</v>
      </c>
      <c r="AR25" s="105"/>
      <c r="AS25" s="80">
        <v>43190</v>
      </c>
      <c r="AT25" s="75" t="s">
        <v>60</v>
      </c>
      <c r="AW25" s="106"/>
      <c r="AX25" s="80">
        <v>43513</v>
      </c>
      <c r="AY25" s="75" t="s">
        <v>60</v>
      </c>
      <c r="BB25" s="106"/>
      <c r="BC25" s="80"/>
      <c r="BD25" s="75" t="s">
        <v>60</v>
      </c>
      <c r="BG25" s="105"/>
      <c r="BH25" s="124"/>
      <c r="BI25" s="218">
        <v>470.97000000000116</v>
      </c>
      <c r="BJ25" s="77">
        <f>BE13+BI25</f>
        <v>16037.25</v>
      </c>
      <c r="BL25" s="105"/>
      <c r="BM25" s="80">
        <v>43830</v>
      </c>
      <c r="BN25" s="75" t="s">
        <v>60</v>
      </c>
      <c r="BQ25" s="105"/>
      <c r="BR25" s="80">
        <v>43830</v>
      </c>
      <c r="BS25" s="75" t="s">
        <v>60</v>
      </c>
      <c r="BV25" s="105"/>
      <c r="BW25" s="80">
        <v>44199</v>
      </c>
      <c r="BX25" s="75" t="s">
        <v>60</v>
      </c>
      <c r="CA25" s="105"/>
    </row>
    <row r="26" spans="1:79" ht="21.6" thickTop="1" x14ac:dyDescent="0.3">
      <c r="A26" s="112" t="s">
        <v>55</v>
      </c>
      <c r="C26" s="115"/>
      <c r="D26" s="86"/>
      <c r="E26" s="100">
        <f>E24-E25</f>
        <v>2</v>
      </c>
      <c r="F26" s="71" t="s">
        <v>25</v>
      </c>
      <c r="H26" s="86"/>
      <c r="J26" s="100">
        <f>J24-J25</f>
        <v>0</v>
      </c>
      <c r="K26" s="71" t="s">
        <v>25</v>
      </c>
      <c r="N26" s="106"/>
      <c r="O26" s="68">
        <f>O24-O25</f>
        <v>2</v>
      </c>
      <c r="P26" s="71" t="s">
        <v>25</v>
      </c>
      <c r="S26" s="106"/>
      <c r="T26" s="68">
        <f>T24-T25</f>
        <v>2</v>
      </c>
      <c r="U26" s="71" t="s">
        <v>25</v>
      </c>
      <c r="X26" s="106"/>
      <c r="Y26" s="68">
        <f>Y24-Y25</f>
        <v>0</v>
      </c>
      <c r="Z26" s="71" t="s">
        <v>25</v>
      </c>
      <c r="AC26" s="106"/>
      <c r="AD26" s="68">
        <f>AD24-AD25</f>
        <v>2</v>
      </c>
      <c r="AE26" s="71" t="s">
        <v>25</v>
      </c>
      <c r="AH26" s="127"/>
      <c r="AI26" s="224">
        <v>821.29000000000087</v>
      </c>
      <c r="AJ26" s="107">
        <f t="shared" si="9"/>
        <v>23688.110000000004</v>
      </c>
      <c r="AM26" s="106"/>
      <c r="AN26" s="68">
        <f>AN24-AN25</f>
        <v>0</v>
      </c>
      <c r="AO26" s="71" t="s">
        <v>25</v>
      </c>
      <c r="AR26" s="105"/>
      <c r="AS26" s="68">
        <f>AS24-AS25</f>
        <v>2</v>
      </c>
      <c r="AT26" s="71" t="s">
        <v>25</v>
      </c>
      <c r="AW26" s="106"/>
      <c r="AX26" s="68">
        <f>AX24-AX25</f>
        <v>13</v>
      </c>
      <c r="AY26" s="71" t="s">
        <v>25</v>
      </c>
      <c r="BB26" s="106"/>
      <c r="BC26" s="68">
        <f>BC24-BC25</f>
        <v>0</v>
      </c>
      <c r="BD26" s="71" t="s">
        <v>25</v>
      </c>
      <c r="BG26" s="105"/>
      <c r="BH26" s="124"/>
      <c r="BI26" s="218">
        <v>470.97000000000116</v>
      </c>
      <c r="BJ26" s="226">
        <f>BE14+BI26</f>
        <v>16037.25</v>
      </c>
      <c r="BL26" s="105"/>
      <c r="BM26" s="68">
        <f>BM24-BM25</f>
        <v>2</v>
      </c>
      <c r="BN26" s="71" t="s">
        <v>25</v>
      </c>
      <c r="BQ26" s="105"/>
      <c r="BR26" s="68">
        <f>BR24-BR25</f>
        <v>2</v>
      </c>
      <c r="BS26" s="71" t="s">
        <v>25</v>
      </c>
      <c r="BV26" s="105"/>
      <c r="BW26" s="68">
        <f>BW24-BW25</f>
        <v>27</v>
      </c>
      <c r="BX26" s="71" t="s">
        <v>25</v>
      </c>
      <c r="CA26" s="105"/>
    </row>
    <row r="27" spans="1:79" x14ac:dyDescent="0.3">
      <c r="A27" s="112" t="s">
        <v>56</v>
      </c>
      <c r="E27" s="48"/>
      <c r="F27" s="75"/>
      <c r="J27" s="48"/>
      <c r="O27" s="48"/>
      <c r="T27" s="48"/>
      <c r="Y27" s="48"/>
      <c r="AD27" s="48"/>
      <c r="AH27" s="127"/>
      <c r="AI27" s="224">
        <v>821.29000000000087</v>
      </c>
      <c r="AJ27" s="107">
        <f t="shared" si="9"/>
        <v>23688.110000000004</v>
      </c>
      <c r="AN27" s="48"/>
      <c r="AS27" s="48"/>
      <c r="AX27" s="48"/>
      <c r="BG27" s="105"/>
      <c r="BH27" s="124"/>
      <c r="BI27" s="218">
        <v>470.97000000000116</v>
      </c>
      <c r="BJ27" s="77">
        <f>BE15+BI27</f>
        <v>16037.25</v>
      </c>
    </row>
    <row r="28" spans="1:79" x14ac:dyDescent="0.3">
      <c r="A28" s="112" t="s">
        <v>57</v>
      </c>
      <c r="E28" s="47"/>
      <c r="J28" s="47"/>
      <c r="O28" s="47"/>
      <c r="T28" s="47"/>
      <c r="Y28" s="47"/>
      <c r="AD28" s="47"/>
      <c r="AH28" s="127"/>
      <c r="AI28" s="224">
        <v>821.29000000000087</v>
      </c>
      <c r="AJ28" s="107">
        <f t="shared" si="9"/>
        <v>23688.110000000004</v>
      </c>
      <c r="AN28" s="47"/>
      <c r="AS28" s="47"/>
      <c r="AX28" s="47"/>
      <c r="BG28" s="105"/>
      <c r="BH28" s="124"/>
      <c r="BI28" s="218">
        <v>470.97000000000116</v>
      </c>
      <c r="BJ28" s="77">
        <f>BE16+BI28</f>
        <v>16037.25</v>
      </c>
    </row>
    <row r="29" spans="1:79" x14ac:dyDescent="0.3">
      <c r="A29" s="112" t="s">
        <v>46</v>
      </c>
      <c r="E29" s="47"/>
      <c r="F29" s="74" t="s">
        <v>58</v>
      </c>
      <c r="J29" s="47"/>
      <c r="O29" s="47"/>
      <c r="T29" s="47"/>
      <c r="Y29" s="47"/>
      <c r="AD29" s="47"/>
      <c r="AH29" s="127"/>
      <c r="AI29" s="224">
        <v>821.29000000000087</v>
      </c>
      <c r="AJ29" s="107">
        <f t="shared" si="9"/>
        <v>23688.110000000004</v>
      </c>
      <c r="AN29" s="47"/>
      <c r="AS29" s="47"/>
      <c r="AX29" s="47"/>
      <c r="BG29" s="105"/>
      <c r="BH29" s="124"/>
      <c r="BI29" s="218">
        <v>470.97000000000116</v>
      </c>
      <c r="BJ29" s="77">
        <f>BE17+BI29</f>
        <v>16037.25</v>
      </c>
    </row>
    <row r="30" spans="1:79" x14ac:dyDescent="0.3">
      <c r="A30" s="112" t="s">
        <v>47</v>
      </c>
      <c r="E30" s="114"/>
      <c r="F30" s="65" t="s">
        <v>59</v>
      </c>
      <c r="AH30" s="127"/>
      <c r="AI30" s="224">
        <v>821.29000000000087</v>
      </c>
      <c r="AJ30" s="107">
        <f t="shared" si="9"/>
        <v>23688.110000000004</v>
      </c>
      <c r="BG30" s="105"/>
      <c r="BH30" s="124"/>
      <c r="BI30" s="218">
        <v>470.97000000000116</v>
      </c>
      <c r="BJ30" s="77">
        <f>BE18+BI30</f>
        <v>16037.25</v>
      </c>
    </row>
    <row r="31" spans="1:79" x14ac:dyDescent="0.3">
      <c r="A31" s="112" t="s">
        <v>48</v>
      </c>
      <c r="E31" s="114"/>
      <c r="AH31" s="127"/>
      <c r="AI31" s="224">
        <v>821.29000000000087</v>
      </c>
      <c r="AJ31" s="107">
        <f t="shared" si="9"/>
        <v>23688.110000000004</v>
      </c>
      <c r="BG31" s="105"/>
      <c r="BH31" s="124"/>
      <c r="BI31" s="218">
        <v>470.97000000000116</v>
      </c>
      <c r="BJ31" s="77">
        <f>BE19+BI31</f>
        <v>16037.25</v>
      </c>
    </row>
    <row r="32" spans="1:79" x14ac:dyDescent="0.3">
      <c r="A32" s="112" t="s">
        <v>49</v>
      </c>
      <c r="AH32" s="127"/>
      <c r="AI32" s="224">
        <v>821.29000000000087</v>
      </c>
      <c r="AJ32" s="107">
        <f t="shared" si="9"/>
        <v>23688.110000000004</v>
      </c>
      <c r="BG32" s="105"/>
      <c r="BH32" s="124"/>
      <c r="BI32" s="218">
        <v>470.97000000000116</v>
      </c>
      <c r="BJ32" s="77">
        <f>BE20+BI32</f>
        <v>16037.25</v>
      </c>
    </row>
    <row r="33" spans="1:62" x14ac:dyDescent="0.3">
      <c r="A33" s="112" t="s">
        <v>50</v>
      </c>
      <c r="AH33" s="128"/>
      <c r="AI33" s="224">
        <v>821.29000000000087</v>
      </c>
      <c r="AJ33" s="107">
        <f t="shared" si="9"/>
        <v>23688.110000000004</v>
      </c>
      <c r="BG33" s="105"/>
      <c r="BH33" s="125"/>
      <c r="BI33" s="218">
        <v>470.97000000000116</v>
      </c>
      <c r="BJ33" s="77">
        <f>BE21+BI33</f>
        <v>16037.25</v>
      </c>
    </row>
    <row r="34" spans="1:62" x14ac:dyDescent="0.3">
      <c r="AH34" s="49"/>
      <c r="AI34" s="63">
        <f>SUM(AI22:AI33)</f>
        <v>9855.4800000000105</v>
      </c>
      <c r="AJ34" s="63">
        <f>SUM(AJ22:AJ33)</f>
        <v>284257.32000000012</v>
      </c>
      <c r="BG34" s="105"/>
      <c r="BH34" s="49"/>
      <c r="BI34" s="63">
        <f>SUM(BI10:BI33)</f>
        <v>8681.5470000000205</v>
      </c>
      <c r="BJ34" s="63">
        <f>SUM(BJ22:BJ33)</f>
        <v>192447</v>
      </c>
    </row>
    <row r="35" spans="1:62" ht="15" thickBot="1" x14ac:dyDescent="0.35">
      <c r="BG35" s="105"/>
    </row>
    <row r="36" spans="1:62" ht="15.6" thickTop="1" thickBot="1" x14ac:dyDescent="0.35">
      <c r="AH36" s="69">
        <v>42737</v>
      </c>
      <c r="AI36" s="74" t="s">
        <v>34</v>
      </c>
      <c r="BG36" s="105"/>
      <c r="BH36" s="79"/>
      <c r="BI36" s="74" t="s">
        <v>34</v>
      </c>
    </row>
    <row r="37" spans="1:62" ht="15.6" thickTop="1" thickBot="1" x14ac:dyDescent="0.35">
      <c r="AH37" s="70">
        <v>42735</v>
      </c>
      <c r="AI37" s="75" t="s">
        <v>60</v>
      </c>
      <c r="BG37" s="105"/>
      <c r="BH37" s="80"/>
      <c r="BI37" s="75" t="s">
        <v>60</v>
      </c>
    </row>
    <row r="38" spans="1:62" ht="15" thickTop="1" x14ac:dyDescent="0.3">
      <c r="AH38" s="68">
        <f>AH36-AH37</f>
        <v>2</v>
      </c>
      <c r="AI38" s="71" t="s">
        <v>25</v>
      </c>
      <c r="BG38" s="105"/>
      <c r="BH38" s="68">
        <f>BH36-BH37</f>
        <v>0</v>
      </c>
      <c r="BI38" s="71" t="s">
        <v>25</v>
      </c>
    </row>
    <row r="39" spans="1:62" x14ac:dyDescent="0.3">
      <c r="AH39" s="48"/>
    </row>
    <row r="40" spans="1:62" x14ac:dyDescent="0.3">
      <c r="AH40" s="47"/>
    </row>
    <row r="41" spans="1:62" x14ac:dyDescent="0.3">
      <c r="AH41" s="47"/>
    </row>
  </sheetData>
  <mergeCells count="94">
    <mergeCell ref="BW3:BZ3"/>
    <mergeCell ref="CA3:CA6"/>
    <mergeCell ref="BW4:BZ4"/>
    <mergeCell ref="BW5:BZ5"/>
    <mergeCell ref="BW8:BX8"/>
    <mergeCell ref="BM10:BM21"/>
    <mergeCell ref="BR3:BU3"/>
    <mergeCell ref="BV3:BV6"/>
    <mergeCell ref="BR4:BU4"/>
    <mergeCell ref="BR5:BU5"/>
    <mergeCell ref="BR8:BS8"/>
    <mergeCell ref="BR10:BR21"/>
    <mergeCell ref="BM3:BP3"/>
    <mergeCell ref="BQ3:BQ6"/>
    <mergeCell ref="BM4:BP4"/>
    <mergeCell ref="BM5:BP5"/>
    <mergeCell ref="BM8:BN8"/>
    <mergeCell ref="BC10:BC21"/>
    <mergeCell ref="BH3:BK3"/>
    <mergeCell ref="BL3:BL6"/>
    <mergeCell ref="BH4:BK4"/>
    <mergeCell ref="BH5:BK5"/>
    <mergeCell ref="BH8:BI8"/>
    <mergeCell ref="BH22:BH33"/>
    <mergeCell ref="BH10:BH21"/>
    <mergeCell ref="BC3:BF3"/>
    <mergeCell ref="BG3:BG6"/>
    <mergeCell ref="BC4:BF4"/>
    <mergeCell ref="BC5:BF5"/>
    <mergeCell ref="BC8:BD8"/>
    <mergeCell ref="I3:I6"/>
    <mergeCell ref="N3:N6"/>
    <mergeCell ref="B10:B21"/>
    <mergeCell ref="E10:E21"/>
    <mergeCell ref="B6:B7"/>
    <mergeCell ref="B8:C8"/>
    <mergeCell ref="E8:F8"/>
    <mergeCell ref="B4:D4"/>
    <mergeCell ref="E4:H4"/>
    <mergeCell ref="B5:D5"/>
    <mergeCell ref="E5:H5"/>
    <mergeCell ref="B3:D3"/>
    <mergeCell ref="E3:H3"/>
    <mergeCell ref="O10:O21"/>
    <mergeCell ref="J3:M3"/>
    <mergeCell ref="O3:R3"/>
    <mergeCell ref="S3:S6"/>
    <mergeCell ref="O4:R4"/>
    <mergeCell ref="O5:R5"/>
    <mergeCell ref="J10:J21"/>
    <mergeCell ref="J8:K8"/>
    <mergeCell ref="J5:M5"/>
    <mergeCell ref="J4:M4"/>
    <mergeCell ref="AC3:AC6"/>
    <mergeCell ref="Y4:AB4"/>
    <mergeCell ref="Y5:AB5"/>
    <mergeCell ref="Y8:Z8"/>
    <mergeCell ref="O8:P8"/>
    <mergeCell ref="Y10:Y21"/>
    <mergeCell ref="T3:W3"/>
    <mergeCell ref="X3:X6"/>
    <mergeCell ref="T4:W4"/>
    <mergeCell ref="T5:W5"/>
    <mergeCell ref="T8:U8"/>
    <mergeCell ref="T10:T21"/>
    <mergeCell ref="Y3:AB3"/>
    <mergeCell ref="AD10:AD21"/>
    <mergeCell ref="AH22:AH33"/>
    <mergeCell ref="AH10:AH21"/>
    <mergeCell ref="AM3:AM6"/>
    <mergeCell ref="AD4:AL4"/>
    <mergeCell ref="AD5:AG5"/>
    <mergeCell ref="AH5:AK5"/>
    <mergeCell ref="AD8:AE8"/>
    <mergeCell ref="AH8:AI8"/>
    <mergeCell ref="AD3:AL3"/>
    <mergeCell ref="AW3:AW6"/>
    <mergeCell ref="AS4:AV4"/>
    <mergeCell ref="AS5:AV5"/>
    <mergeCell ref="AS8:AT8"/>
    <mergeCell ref="AN8:AO8"/>
    <mergeCell ref="AN10:AN21"/>
    <mergeCell ref="AS3:AV3"/>
    <mergeCell ref="AN3:AQ3"/>
    <mergeCell ref="AR3:AR6"/>
    <mergeCell ref="AN4:AQ4"/>
    <mergeCell ref="AN5:AQ5"/>
    <mergeCell ref="AS10:AS21"/>
    <mergeCell ref="AX3:BA3"/>
    <mergeCell ref="BB3:BB6"/>
    <mergeCell ref="AX4:BA4"/>
    <mergeCell ref="AX10:AX21"/>
    <mergeCell ref="AX5:BA5"/>
    <mergeCell ref="AX8:AY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2021-01-04T23:06:35Z</dcterms:modified>
</cp:coreProperties>
</file>