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 Carvalho\Desktop\Trabalho\Cronogramas\Ponte Nova\"/>
    </mc:Choice>
  </mc:AlternateContent>
  <xr:revisionPtr revIDLastSave="0" documentId="13_ncr:1_{05722B46-F16F-4E8B-8481-2557E183A8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Resumo por item" sheetId="1" r:id="rId2"/>
    <sheet name="Cronograma" sheetId="4" r:id="rId3"/>
  </sheets>
  <calcPr calcId="191029" calcOnSave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4" l="1"/>
  <c r="AU7" i="4"/>
  <c r="AP14" i="4"/>
  <c r="AP15" i="4"/>
  <c r="AP18" i="4"/>
  <c r="AP19" i="4"/>
  <c r="AP10" i="4"/>
  <c r="AK11" i="4"/>
  <c r="AP11" i="4" s="1"/>
  <c r="AK12" i="4"/>
  <c r="AK13" i="4"/>
  <c r="AP13" i="4" s="1"/>
  <c r="AK14" i="4"/>
  <c r="AK15" i="4"/>
  <c r="AK16" i="4"/>
  <c r="AP16" i="4" s="1"/>
  <c r="AK17" i="4"/>
  <c r="AP17" i="4" s="1"/>
  <c r="AK18" i="4"/>
  <c r="AK19" i="4"/>
  <c r="AK20" i="4"/>
  <c r="AP20" i="4" s="1"/>
  <c r="AK21" i="4"/>
  <c r="AP21" i="4" s="1"/>
  <c r="AK10" i="4"/>
  <c r="AB11" i="4"/>
  <c r="AB14" i="4"/>
  <c r="AB15" i="4"/>
  <c r="AB16" i="4"/>
  <c r="AB17" i="4"/>
  <c r="AB18" i="4"/>
  <c r="AB19" i="4"/>
  <c r="AB20" i="4"/>
  <c r="AB21" i="4"/>
  <c r="AB10" i="4"/>
  <c r="N26" i="4"/>
  <c r="D84" i="1" l="1"/>
  <c r="H83" i="1"/>
  <c r="G83" i="1"/>
  <c r="I83" i="1" s="1"/>
  <c r="F83" i="1"/>
  <c r="F82" i="1"/>
  <c r="H82" i="1" s="1"/>
  <c r="F81" i="1"/>
  <c r="H81" i="1" s="1"/>
  <c r="H80" i="1"/>
  <c r="F80" i="1"/>
  <c r="G80" i="1" s="1"/>
  <c r="I80" i="1" s="1"/>
  <c r="H79" i="1"/>
  <c r="G79" i="1"/>
  <c r="I79" i="1" s="1"/>
  <c r="F79" i="1"/>
  <c r="F78" i="1"/>
  <c r="H78" i="1" s="1"/>
  <c r="H77" i="1"/>
  <c r="F77" i="1"/>
  <c r="G77" i="1" s="1"/>
  <c r="I77" i="1" s="1"/>
  <c r="F76" i="1"/>
  <c r="H76" i="1" s="1"/>
  <c r="D72" i="1"/>
  <c r="G71" i="1"/>
  <c r="I71" i="1" s="1"/>
  <c r="F71" i="1"/>
  <c r="H71" i="1" s="1"/>
  <c r="F70" i="1"/>
  <c r="H70" i="1" s="1"/>
  <c r="G69" i="1"/>
  <c r="I69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D60" i="1"/>
  <c r="G59" i="1"/>
  <c r="I59" i="1" s="1"/>
  <c r="F59" i="1"/>
  <c r="H59" i="1" s="1"/>
  <c r="F58" i="1"/>
  <c r="H58" i="1" s="1"/>
  <c r="F57" i="1"/>
  <c r="H57" i="1" s="1"/>
  <c r="F56" i="1"/>
  <c r="G56" i="1" s="1"/>
  <c r="F55" i="1"/>
  <c r="G55" i="1" s="1"/>
  <c r="F54" i="1"/>
  <c r="H54" i="1" s="1"/>
  <c r="F53" i="1"/>
  <c r="G53" i="1" s="1"/>
  <c r="F52" i="1"/>
  <c r="D48" i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D36" i="1"/>
  <c r="F35" i="1"/>
  <c r="F34" i="1"/>
  <c r="F33" i="1"/>
  <c r="F32" i="1"/>
  <c r="F31" i="1"/>
  <c r="F30" i="1"/>
  <c r="F29" i="1"/>
  <c r="F28" i="1"/>
  <c r="F23" i="1"/>
  <c r="F11" i="1"/>
  <c r="D12" i="1"/>
  <c r="B4" i="4"/>
  <c r="G82" i="1" l="1"/>
  <c r="I82" i="1" s="1"/>
  <c r="G81" i="1"/>
  <c r="I81" i="1" s="1"/>
  <c r="G78" i="1"/>
  <c r="I78" i="1" s="1"/>
  <c r="H84" i="1"/>
  <c r="G76" i="1"/>
  <c r="I76" i="1" s="1"/>
  <c r="F84" i="1"/>
  <c r="G70" i="1"/>
  <c r="I70" i="1" s="1"/>
  <c r="G68" i="1"/>
  <c r="I68" i="1" s="1"/>
  <c r="G67" i="1"/>
  <c r="I67" i="1" s="1"/>
  <c r="G66" i="1"/>
  <c r="I66" i="1" s="1"/>
  <c r="G65" i="1"/>
  <c r="I65" i="1" s="1"/>
  <c r="H72" i="1"/>
  <c r="G64" i="1"/>
  <c r="I64" i="1" s="1"/>
  <c r="F72" i="1"/>
  <c r="G58" i="1"/>
  <c r="G57" i="1"/>
  <c r="G54" i="1"/>
  <c r="I54" i="1" s="1"/>
  <c r="F60" i="1"/>
  <c r="G52" i="1"/>
  <c r="I58" i="1"/>
  <c r="H56" i="1"/>
  <c r="H55" i="1"/>
  <c r="H48" i="1"/>
  <c r="I53" i="1"/>
  <c r="H53" i="1"/>
  <c r="H52" i="1"/>
  <c r="H60" i="1" s="1"/>
  <c r="G40" i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F48" i="1"/>
  <c r="H35" i="1"/>
  <c r="G28" i="1"/>
  <c r="G29" i="1"/>
  <c r="G30" i="1"/>
  <c r="G31" i="1"/>
  <c r="G32" i="1"/>
  <c r="G33" i="1"/>
  <c r="G34" i="1"/>
  <c r="G35" i="1"/>
  <c r="F36" i="1"/>
  <c r="I84" i="1" l="1"/>
  <c r="G84" i="1"/>
  <c r="I72" i="1"/>
  <c r="G72" i="1"/>
  <c r="G60" i="1"/>
  <c r="I52" i="1"/>
  <c r="I57" i="1"/>
  <c r="I56" i="1"/>
  <c r="I55" i="1"/>
  <c r="I60" i="1"/>
  <c r="G48" i="1"/>
  <c r="I40" i="1"/>
  <c r="I48" i="1" s="1"/>
  <c r="G36" i="1"/>
  <c r="B3" i="4"/>
  <c r="AS7" i="4" l="1"/>
  <c r="AS26" i="4"/>
  <c r="AT22" i="4"/>
  <c r="AU22" i="4"/>
  <c r="AV7" i="4" s="1"/>
  <c r="AN7" i="4"/>
  <c r="AN26" i="4"/>
  <c r="AI7" i="4"/>
  <c r="AK7" i="4" s="1"/>
  <c r="AI26" i="4"/>
  <c r="AD7" i="4"/>
  <c r="AD26" i="4"/>
  <c r="AF22" i="4"/>
  <c r="AG7" i="4" s="1"/>
  <c r="X26" i="4"/>
  <c r="X7" i="4"/>
  <c r="T7" i="4"/>
  <c r="T26" i="4"/>
  <c r="Z22" i="4"/>
  <c r="P22" i="4"/>
  <c r="AP7" i="4" l="1"/>
  <c r="AO12" i="4" s="1"/>
  <c r="AP12" i="4" s="1"/>
  <c r="AF7" i="4"/>
  <c r="AJ22" i="4"/>
  <c r="AL7" i="4" s="1"/>
  <c r="AP22" i="4"/>
  <c r="AO22" i="4"/>
  <c r="AQ7" i="4" s="1"/>
  <c r="AE22" i="4"/>
  <c r="N7" i="4"/>
  <c r="J7" i="4"/>
  <c r="R16" i="4"/>
  <c r="R12" i="4"/>
  <c r="R11" i="4"/>
  <c r="R13" i="4"/>
  <c r="R14" i="4"/>
  <c r="R15" i="4"/>
  <c r="R17" i="4"/>
  <c r="R18" i="4"/>
  <c r="R19" i="4"/>
  <c r="R20" i="4"/>
  <c r="R21" i="4"/>
  <c r="E26" i="4"/>
  <c r="Z7" i="4" l="1"/>
  <c r="Y13" i="4" s="1"/>
  <c r="V7" i="4"/>
  <c r="J26" i="4"/>
  <c r="E7" i="4"/>
  <c r="P7" i="4" s="1"/>
  <c r="C7" i="4"/>
  <c r="U13" i="4" l="1"/>
  <c r="AB13" i="4" s="1"/>
  <c r="U12" i="4"/>
  <c r="AB12" i="4" s="1"/>
  <c r="Y22" i="4"/>
  <c r="AA7" i="4" s="1"/>
  <c r="O22" i="4"/>
  <c r="Q7" i="4" s="1"/>
  <c r="G7" i="4"/>
  <c r="L7" i="4"/>
  <c r="AB22" i="4" l="1"/>
  <c r="U22" i="4"/>
  <c r="W7" i="4" s="1"/>
  <c r="AB7" i="4" s="1"/>
  <c r="R10" i="4"/>
  <c r="K22" i="4"/>
  <c r="M7" i="4" s="1"/>
  <c r="R7" i="4" s="1"/>
  <c r="F22" i="4"/>
  <c r="G22" i="4"/>
  <c r="H7" i="4" s="1"/>
  <c r="I7" i="4" l="1"/>
  <c r="R22" i="4"/>
  <c r="S7" i="4"/>
  <c r="F8" i="2"/>
  <c r="AC7" i="4" l="1"/>
  <c r="AH7" i="4" s="1"/>
  <c r="AM7" i="4" s="1"/>
  <c r="AR7" i="4" s="1"/>
  <c r="H20" i="2" l="1"/>
  <c r="G20" i="2"/>
  <c r="E20" i="2"/>
  <c r="F17" i="2"/>
  <c r="F18" i="2"/>
  <c r="F19" i="2"/>
  <c r="F15" i="2" l="1"/>
  <c r="F11" i="2" l="1"/>
  <c r="F12" i="2"/>
  <c r="F13" i="2"/>
  <c r="F16" i="2" l="1"/>
  <c r="F5" i="2"/>
  <c r="F6" i="2"/>
  <c r="F7" i="2"/>
  <c r="F9" i="2"/>
  <c r="F10" i="2"/>
  <c r="F14" i="2"/>
  <c r="F4" i="2" l="1"/>
  <c r="F20" i="2" s="1"/>
  <c r="D24" i="1" l="1"/>
  <c r="F22" i="1"/>
  <c r="H34" i="1" s="1"/>
  <c r="F21" i="1"/>
  <c r="H33" i="1" s="1"/>
  <c r="F20" i="1"/>
  <c r="H32" i="1" s="1"/>
  <c r="F19" i="1"/>
  <c r="H31" i="1" s="1"/>
  <c r="F18" i="1"/>
  <c r="H30" i="1" s="1"/>
  <c r="F17" i="1"/>
  <c r="H29" i="1" s="1"/>
  <c r="F16" i="1"/>
  <c r="H28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G11" i="1"/>
  <c r="F4" i="1"/>
  <c r="H36" i="1" l="1"/>
  <c r="H16" i="1"/>
  <c r="H19" i="1"/>
  <c r="H23" i="1"/>
  <c r="H21" i="1"/>
  <c r="H17" i="1"/>
  <c r="G4" i="1"/>
  <c r="G12" i="1" s="1"/>
  <c r="F12" i="1"/>
  <c r="G18" i="1"/>
  <c r="I30" i="1" s="1"/>
  <c r="G22" i="1"/>
  <c r="I34" i="1" s="1"/>
  <c r="G19" i="1"/>
  <c r="I31" i="1" s="1"/>
  <c r="G23" i="1"/>
  <c r="I35" i="1" s="1"/>
  <c r="G16" i="1"/>
  <c r="I28" i="1" s="1"/>
  <c r="F24" i="1"/>
  <c r="G20" i="1"/>
  <c r="I32" i="1" s="1"/>
  <c r="H22" i="1"/>
  <c r="H20" i="1"/>
  <c r="H18" i="1"/>
  <c r="G17" i="1"/>
  <c r="I29" i="1" s="1"/>
  <c r="G21" i="1"/>
  <c r="I33" i="1" s="1"/>
  <c r="I36" i="1" l="1"/>
  <c r="I23" i="1"/>
  <c r="I18" i="1"/>
  <c r="I21" i="1"/>
  <c r="I22" i="1"/>
  <c r="I19" i="1"/>
  <c r="I17" i="1"/>
  <c r="I20" i="1"/>
  <c r="H24" i="1"/>
  <c r="G24" i="1"/>
  <c r="I16" i="1"/>
  <c r="I24" i="1" l="1"/>
</calcChain>
</file>

<file path=xl/sharedStrings.xml><?xml version="1.0" encoding="utf-8"?>
<sst xmlns="http://schemas.openxmlformats.org/spreadsheetml/2006/main" count="353" uniqueCount="116">
  <si>
    <t>ITEM</t>
  </si>
  <si>
    <t>TOTAL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</si>
  <si>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</si>
  <si>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</si>
  <si>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</si>
  <si>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</si>
  <si>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</si>
  <si>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</si>
  <si>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</si>
  <si>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 xml:space="preserve">Valor total do Contrato </t>
  </si>
  <si>
    <t>DESCRIÇÃO DO SERVIÇO</t>
  </si>
  <si>
    <t>QUANT. DE POSTOS</t>
  </si>
  <si>
    <t>VALOR UNITÁRIO MENSAL</t>
  </si>
  <si>
    <t>VALOR GLOBAL MENSAL</t>
  </si>
  <si>
    <t>VALOR GLOBAL ANUAL</t>
  </si>
  <si>
    <t>DIFERENÇA MENSAL DOS VALORES</t>
  </si>
  <si>
    <t>DIFERENÇA ANUAL DOS VALORES</t>
  </si>
  <si>
    <t>Repactuação</t>
  </si>
  <si>
    <t>SEI Nº</t>
  </si>
  <si>
    <t>Valor Acumulado</t>
  </si>
  <si>
    <t>Diferença</t>
  </si>
  <si>
    <t>Valor do Termo</t>
  </si>
  <si>
    <t>Valor Mensal</t>
  </si>
  <si>
    <t>Cronograma das parcelas</t>
  </si>
  <si>
    <t>Parcela nº</t>
  </si>
  <si>
    <t>Valor Parcela</t>
  </si>
  <si>
    <t>1º</t>
  </si>
  <si>
    <t>Valor Anual</t>
  </si>
  <si>
    <t>Diferença Mensal</t>
  </si>
  <si>
    <t>Inserir data fim da parcela proporcional</t>
  </si>
  <si>
    <t>Valor do Período</t>
  </si>
  <si>
    <t>2º</t>
  </si>
  <si>
    <t>3º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</si>
  <si>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</si>
  <si>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</si>
  <si>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</si>
  <si>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</si>
  <si>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</si>
  <si>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</si>
  <si>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</si>
  <si>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</si>
  <si>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</si>
  <si>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</si>
  <si>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</si>
  <si>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</si>
  <si>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ultimo dia do período calculado</t>
  </si>
  <si>
    <t>entende-se do período proporcional</t>
  </si>
  <si>
    <t>d-1 do INÍCIO do período calculado</t>
  </si>
  <si>
    <t>-</t>
  </si>
  <si>
    <t>Novo Contrato</t>
  </si>
  <si>
    <t>Valor inicial do Contrato - 20/09/2017</t>
  </si>
  <si>
    <t>05/10/2017 a 04/10/2018</t>
  </si>
  <si>
    <t>Apostilamento 01/2017 - 09/10/2017</t>
  </si>
  <si>
    <t>Alteração contratual - Texto</t>
  </si>
  <si>
    <t>Aditivo 01/2018 - 10/08/2018</t>
  </si>
  <si>
    <t>Prorrogação</t>
  </si>
  <si>
    <t>05/10/2018 a 04/10/2019</t>
  </si>
  <si>
    <t>23718.000535/2018-37</t>
  </si>
  <si>
    <t>Apostilamento 02/2018 - 14/09/2018</t>
  </si>
  <si>
    <t>23718.000520/2018-08</t>
  </si>
  <si>
    <t>Apostilamento 03/2019 - 27/08/2019</t>
  </si>
  <si>
    <t>Aditivo 02/2019 - 25/09/2019</t>
  </si>
  <si>
    <t>05/10/2019 a 04/10/2020</t>
  </si>
  <si>
    <t>23718.000606/2019-82</t>
  </si>
  <si>
    <t>23718.000546/2019-06</t>
  </si>
  <si>
    <t>Apostilamento 04/2019 - 06/11/2019</t>
  </si>
  <si>
    <t>Aditivo 03/2020 - 01/04/2020</t>
  </si>
  <si>
    <t>Reequilíbrio</t>
  </si>
  <si>
    <t>23718.000099/2020-11</t>
  </si>
  <si>
    <t>23718.000430/2020-01</t>
  </si>
  <si>
    <t>Aditivo 04/2020 - 17/08/2020</t>
  </si>
  <si>
    <t>05/10/2020 a 04/10/2021</t>
  </si>
  <si>
    <t>Contrato 056.2017.PNR</t>
  </si>
  <si>
    <t>CONTRATO 056.2017.PNR</t>
  </si>
  <si>
    <t>Auxiliar de Limpeza I</t>
  </si>
  <si>
    <t>Auxiliar de Limpeza II (com insalubridade)</t>
  </si>
  <si>
    <t>Motorista (Carteira D)</t>
  </si>
  <si>
    <t>Zelador</t>
  </si>
  <si>
    <t>Vigia Diurno</t>
  </si>
  <si>
    <t>Vigia Noturno</t>
  </si>
  <si>
    <t>Recepcionista</t>
  </si>
  <si>
    <t>Diárias, horas extras e adicional noturno para motorista</t>
  </si>
  <si>
    <t>Apostilamento 02/2018 - 1ª Parte - Janeiro 2018 a Fevereiro 2018</t>
  </si>
  <si>
    <t>Apostilamento 02/2018 - 2ª Parte - A partir de Março 2018</t>
  </si>
  <si>
    <t>Apostilamento 03/2019 - 1ª Parte - De 01/01/2019 a 31/01/2019</t>
  </si>
  <si>
    <t>Apostilamento 03/2019 - 2ª Parte - A partir de 01/02/2019</t>
  </si>
  <si>
    <t>Aditivo 01/2018 - Prorrogação</t>
  </si>
  <si>
    <t>1ª Parte - Janeiro 2018 a Fevereiro 2018</t>
  </si>
  <si>
    <t>2ª Parte - A partir de Março 2018</t>
  </si>
  <si>
    <t>Apostilamento 02/2018 - Repactuação</t>
  </si>
  <si>
    <t>Apostilamento 03/2019 - Repactuação</t>
  </si>
  <si>
    <t>1ª Parte - De 01/01/2019 a 31/01/2019</t>
  </si>
  <si>
    <t>2ª Parte - A partir de 01/02/2019</t>
  </si>
  <si>
    <t>Aditivo 02/2019 - Prorrogação</t>
  </si>
  <si>
    <t>Vigência de 05/10/2019 a 04/10/2020</t>
  </si>
  <si>
    <t>Apostilamento 04/2019 - Repactuação</t>
  </si>
  <si>
    <t>Apostilamento 04/2019 - A partir de 05/10/2019 - Repactuação</t>
  </si>
  <si>
    <t>Aditivo Nº 03/2020 - A partir de 01/01/2020 - Reequilíbrio</t>
  </si>
  <si>
    <t>A partir de 05/10/2019</t>
  </si>
  <si>
    <t>Aditivo Nº 03/2020 - Reequilíbrio</t>
  </si>
  <si>
    <t>A partir de 01/01/2020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</si>
  <si>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</si>
  <si>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</si>
  <si>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</si>
  <si>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</si>
  <si>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</si>
  <si>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</si>
  <si>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</si>
  <si>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</si>
  <si>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</si>
  <si>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</si>
  <si>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</si>
  <si>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15ª</t>
  </si>
  <si>
    <t xml:space="preserve">Aditivo 04/2020 - Prorrogação </t>
  </si>
  <si>
    <t>Novo valor mensal</t>
  </si>
  <si>
    <t>Novo valor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</si>
</sst>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0" fillId="0" borderId="2" xfId="0" applyNumberFormat="1" applyBorder="1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1" applyFont="1" applyBorder="1"/>
    <xf numFmtId="0" fontId="0" fillId="5" borderId="2" xfId="0" applyFill="1" applyBorder="1"/>
    <xf numFmtId="164" fontId="0" fillId="5" borderId="2" xfId="1" applyFont="1" applyFill="1" applyBorder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0" fillId="5" borderId="2" xfId="0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6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0" fontId="11" fillId="9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14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NumberFormat="1" applyFill="1" applyBorder="1"/>
    <xf numFmtId="0" fontId="0" fillId="0" borderId="0" xfId="0" applyNumberFormat="1" applyBorder="1" applyAlignment="1">
      <alignment horizontal="center" vertical="center"/>
    </xf>
    <xf numFmtId="166" fontId="0" fillId="0" borderId="9" xfId="0" applyNumberFormat="1" applyFill="1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0" fontId="2" fillId="0" borderId="0" xfId="0" applyFont="1" applyFill="1" applyBorder="1"/>
    <xf numFmtId="0" fontId="2" fillId="8" borderId="3" xfId="0" applyFont="1" applyFill="1" applyBorder="1" applyAlignment="1">
      <alignment horizontal="center"/>
    </xf>
    <xf numFmtId="44" fontId="0" fillId="0" borderId="1" xfId="0" applyNumberForma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2" fillId="0" borderId="5" xfId="0" applyFont="1" applyBorder="1" applyAlignment="1">
      <alignment horizontal="center" vertical="center" wrapText="1"/>
    </xf>
    <xf numFmtId="164" fontId="0" fillId="0" borderId="5" xfId="1" applyFont="1" applyBorder="1"/>
    <xf numFmtId="164" fontId="2" fillId="0" borderId="5" xfId="1" applyFont="1" applyBorder="1" applyAlignment="1">
      <alignment horizontal="center" vertical="center"/>
    </xf>
    <xf numFmtId="166" fontId="0" fillId="0" borderId="14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64" fontId="0" fillId="0" borderId="16" xfId="1" applyFont="1" applyBorder="1"/>
    <xf numFmtId="0" fontId="0" fillId="0" borderId="17" xfId="0" applyBorder="1" applyAlignment="1"/>
    <xf numFmtId="164" fontId="2" fillId="0" borderId="17" xfId="1" applyFont="1" applyBorder="1" applyAlignment="1">
      <alignment horizontal="center" vertical="center"/>
    </xf>
    <xf numFmtId="0" fontId="0" fillId="0" borderId="17" xfId="0" applyBorder="1"/>
    <xf numFmtId="0" fontId="0" fillId="0" borderId="17" xfId="0" applyFill="1" applyBorder="1"/>
    <xf numFmtId="0" fontId="2" fillId="6" borderId="16" xfId="0" applyFont="1" applyFill="1" applyBorder="1" applyAlignment="1">
      <alignment horizontal="center" vertical="center" wrapText="1"/>
    </xf>
    <xf numFmtId="164" fontId="0" fillId="0" borderId="18" xfId="1" applyFont="1" applyBorder="1"/>
    <xf numFmtId="44" fontId="0" fillId="6" borderId="16" xfId="0" applyNumberFormat="1" applyFill="1" applyBorder="1"/>
    <xf numFmtId="164" fontId="0" fillId="0" borderId="17" xfId="0" applyNumberFormat="1" applyBorder="1" applyAlignment="1"/>
    <xf numFmtId="164" fontId="2" fillId="0" borderId="18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 wrapText="1"/>
    </xf>
    <xf numFmtId="44" fontId="0" fillId="0" borderId="17" xfId="0" applyNumberFormat="1" applyBorder="1"/>
    <xf numFmtId="14" fontId="0" fillId="0" borderId="17" xfId="0" applyNumberFormat="1" applyBorder="1"/>
    <xf numFmtId="0" fontId="0" fillId="0" borderId="22" xfId="0" applyBorder="1"/>
    <xf numFmtId="0" fontId="0" fillId="0" borderId="22" xfId="0" applyFill="1" applyBorder="1"/>
    <xf numFmtId="166" fontId="0" fillId="0" borderId="23" xfId="0" applyNumberFormat="1" applyFill="1" applyBorder="1" applyAlignment="1">
      <alignment horizontal="center"/>
    </xf>
    <xf numFmtId="166" fontId="0" fillId="0" borderId="24" xfId="0" applyNumberFormat="1" applyFill="1" applyBorder="1" applyAlignment="1">
      <alignment horizontal="center"/>
    </xf>
    <xf numFmtId="0" fontId="0" fillId="0" borderId="22" xfId="0" applyNumberFormat="1" applyBorder="1" applyAlignment="1">
      <alignment horizontal="center" vertical="center"/>
    </xf>
    <xf numFmtId="164" fontId="0" fillId="7" borderId="4" xfId="1" applyNumberFormat="1" applyFont="1" applyFill="1" applyBorder="1"/>
    <xf numFmtId="0" fontId="2" fillId="8" borderId="16" xfId="0" applyFont="1" applyFill="1" applyBorder="1" applyAlignment="1">
      <alignment horizontal="center"/>
    </xf>
    <xf numFmtId="44" fontId="0" fillId="0" borderId="16" xfId="0" applyNumberFormat="1" applyBorder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44" fontId="0" fillId="6" borderId="3" xfId="0" applyNumberFormat="1" applyFill="1" applyBorder="1"/>
    <xf numFmtId="164" fontId="0" fillId="7" borderId="27" xfId="1" applyNumberFormat="1" applyFont="1" applyFill="1" applyBorder="1"/>
    <xf numFmtId="164" fontId="0" fillId="0" borderId="28" xfId="0" applyNumberFormat="1" applyBorder="1" applyAlignment="1"/>
    <xf numFmtId="164" fontId="0" fillId="0" borderId="28" xfId="1" applyFont="1" applyFill="1" applyBorder="1"/>
    <xf numFmtId="44" fontId="0" fillId="0" borderId="3" xfId="0" applyNumberFormat="1" applyBorder="1" applyAlignment="1">
      <alignment vertical="center"/>
    </xf>
    <xf numFmtId="44" fontId="0" fillId="10" borderId="1" xfId="0" applyNumberFormat="1" applyFill="1" applyBorder="1" applyAlignment="1">
      <alignment vertical="center"/>
    </xf>
    <xf numFmtId="164" fontId="0" fillId="0" borderId="22" xfId="0" applyNumberFormat="1" applyBorder="1" applyAlignment="1"/>
    <xf numFmtId="164" fontId="14" fillId="0" borderId="18" xfId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64" fontId="16" fillId="0" borderId="0" xfId="1" applyFont="1" applyBorder="1" applyAlignment="1">
      <alignment horizontal="right" vertical="center"/>
    </xf>
    <xf numFmtId="44" fontId="17" fillId="9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18" fillId="0" borderId="0" xfId="0" applyFont="1" applyAlignment="1">
      <alignment horizontal="justify" vertical="center" readingOrder="1"/>
    </xf>
    <xf numFmtId="4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4" fontId="0" fillId="0" borderId="2" xfId="1" applyFont="1" applyBorder="1" applyAlignment="1">
      <alignment vertical="center"/>
    </xf>
    <xf numFmtId="44" fontId="0" fillId="5" borderId="2" xfId="0" applyNumberFormat="1" applyFill="1" applyBorder="1"/>
    <xf numFmtId="0" fontId="0" fillId="0" borderId="2" xfId="0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/>
    </xf>
    <xf numFmtId="164" fontId="0" fillId="0" borderId="2" xfId="1" applyFont="1" applyBorder="1" applyAlignment="1">
      <alignment horizontal="left" vertical="center"/>
    </xf>
    <xf numFmtId="44" fontId="0" fillId="0" borderId="2" xfId="0" applyNumberFormat="1" applyBorder="1" applyAlignment="1">
      <alignment horizontal="left" vertical="center"/>
    </xf>
    <xf numFmtId="0" fontId="0" fillId="13" borderId="2" xfId="0" applyFill="1" applyBorder="1" applyAlignment="1">
      <alignment horizontal="center"/>
    </xf>
    <xf numFmtId="44" fontId="0" fillId="13" borderId="2" xfId="0" applyNumberFormat="1" applyFill="1" applyBorder="1"/>
    <xf numFmtId="0" fontId="0" fillId="13" borderId="2" xfId="0" applyFill="1" applyBorder="1" applyAlignment="1">
      <alignment vertical="center" wrapText="1"/>
    </xf>
    <xf numFmtId="0" fontId="0" fillId="13" borderId="2" xfId="0" applyFill="1" applyBorder="1" applyAlignment="1">
      <alignment horizontal="center" vertical="center"/>
    </xf>
    <xf numFmtId="164" fontId="0" fillId="13" borderId="2" xfId="1" applyFont="1" applyFill="1" applyBorder="1" applyAlignment="1">
      <alignment horizontal="center" vertical="center"/>
    </xf>
    <xf numFmtId="44" fontId="0" fillId="13" borderId="2" xfId="0" applyNumberFormat="1" applyFill="1" applyBorder="1" applyAlignment="1">
      <alignment horizontal="center" vertical="center"/>
    </xf>
    <xf numFmtId="0" fontId="2" fillId="13" borderId="2" xfId="0" applyFont="1" applyFill="1" applyBorder="1"/>
    <xf numFmtId="164" fontId="2" fillId="13" borderId="2" xfId="1" applyFont="1" applyFill="1" applyBorder="1"/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164" fontId="2" fillId="7" borderId="4" xfId="1" applyFont="1" applyFill="1" applyBorder="1" applyAlignment="1">
      <alignment horizontal="center" vertical="center" wrapText="1"/>
    </xf>
    <xf numFmtId="164" fontId="2" fillId="7" borderId="27" xfId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164" fontId="15" fillId="0" borderId="6" xfId="1" applyFont="1" applyFill="1" applyBorder="1" applyAlignment="1">
      <alignment horizontal="center" vertical="center"/>
    </xf>
    <xf numFmtId="164" fontId="15" fillId="0" borderId="7" xfId="1" applyFont="1" applyFill="1" applyBorder="1" applyAlignment="1">
      <alignment horizontal="center" vertical="center"/>
    </xf>
    <xf numFmtId="164" fontId="15" fillId="0" borderId="8" xfId="1" applyFont="1" applyFill="1" applyBorder="1" applyAlignment="1">
      <alignment horizontal="center" vertical="center"/>
    </xf>
    <xf numFmtId="164" fontId="15" fillId="0" borderId="19" xfId="1" applyFont="1" applyFill="1" applyBorder="1" applyAlignment="1">
      <alignment horizontal="center" vertical="center"/>
    </xf>
    <xf numFmtId="164" fontId="15" fillId="0" borderId="20" xfId="1" applyFont="1" applyFill="1" applyBorder="1" applyAlignment="1">
      <alignment horizontal="center" vertical="center"/>
    </xf>
    <xf numFmtId="164" fontId="15" fillId="0" borderId="2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1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15" fillId="0" borderId="11" xfId="1" applyFont="1" applyFill="1" applyBorder="1" applyAlignment="1">
      <alignment horizontal="center" vertical="center"/>
    </xf>
    <xf numFmtId="164" fontId="15" fillId="0" borderId="12" xfId="1" applyFont="1" applyFill="1" applyBorder="1" applyAlignment="1">
      <alignment horizontal="center" vertical="center"/>
    </xf>
    <xf numFmtId="164" fontId="15" fillId="0" borderId="13" xfId="1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26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0" fontId="0" fillId="13" borderId="0" xfId="0" applyNumberFormat="1" applyFill="1" applyBorder="1"/>
    <xf numFmtId="164" fontId="0" fillId="0" borderId="1" xfId="0" applyNumberFormat="1" applyFill="1" applyBorder="1" applyAlignment="1">
      <alignment vertical="center"/>
    </xf>
    <xf numFmtId="14" fontId="2" fillId="8" borderId="5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showGridLines="0" tabSelected="1" workbookViewId="0">
      <selection activeCell="B3" sqref="B3"/>
    </sheetView>
  </sheetViews>
  <sheetFormatPr defaultColWidth="9.109375" defaultRowHeight="14.4" x14ac:dyDescent="0.3"/>
  <cols>
    <col min="1" max="1" width="4.5546875" style="2" customWidth="1"/>
    <col min="2" max="2" width="35.6640625" style="2" bestFit="1" customWidth="1"/>
    <col min="3" max="3" width="40.33203125" style="2" bestFit="1" customWidth="1"/>
    <col min="4" max="4" width="24.5546875" style="2" bestFit="1" customWidth="1"/>
    <col min="5" max="5" width="21" style="2" customWidth="1"/>
    <col min="6" max="6" width="20.5546875" style="2" customWidth="1"/>
    <col min="7" max="7" width="14.33203125" style="4" bestFit="1" customWidth="1"/>
    <col min="8" max="8" width="14.109375" style="5" bestFit="1" customWidth="1"/>
    <col min="9" max="9" width="20.44140625" style="2" bestFit="1" customWidth="1"/>
    <col min="10" max="10" width="17" style="6" bestFit="1" customWidth="1"/>
    <col min="11" max="11" width="13.6640625" style="6" bestFit="1" customWidth="1"/>
    <col min="12" max="12" width="9.109375" style="2"/>
    <col min="13" max="13" width="17" style="2" bestFit="1" customWidth="1"/>
    <col min="14" max="16384" width="9.109375" style="2"/>
  </cols>
  <sheetData>
    <row r="1" spans="2:11" ht="18" x14ac:dyDescent="0.35">
      <c r="C1" s="3" t="s">
        <v>2</v>
      </c>
    </row>
    <row r="3" spans="2:11" ht="15.6" x14ac:dyDescent="0.3">
      <c r="B3" s="46" t="s">
        <v>72</v>
      </c>
      <c r="C3" s="43" t="s">
        <v>3</v>
      </c>
      <c r="D3" s="43" t="s">
        <v>4</v>
      </c>
      <c r="E3" s="43" t="s">
        <v>5</v>
      </c>
      <c r="F3" s="43" t="s">
        <v>6</v>
      </c>
      <c r="G3" s="44" t="s">
        <v>7</v>
      </c>
      <c r="H3" s="45" t="s">
        <v>8</v>
      </c>
      <c r="I3" s="43" t="s">
        <v>18</v>
      </c>
      <c r="J3" s="140"/>
      <c r="K3" s="140"/>
    </row>
    <row r="4" spans="2:11" x14ac:dyDescent="0.3">
      <c r="B4" s="35" t="s">
        <v>50</v>
      </c>
      <c r="C4" s="32" t="s">
        <v>49</v>
      </c>
      <c r="D4" s="121" t="s">
        <v>51</v>
      </c>
      <c r="E4" s="32">
        <v>427494.84</v>
      </c>
      <c r="F4" s="32">
        <f>E4/12</f>
        <v>35624.57</v>
      </c>
      <c r="G4" s="33"/>
      <c r="H4" s="34"/>
      <c r="I4" s="121" t="s">
        <v>48</v>
      </c>
      <c r="J4" s="7"/>
    </row>
    <row r="5" spans="2:11" x14ac:dyDescent="0.3">
      <c r="B5" s="35" t="s">
        <v>52</v>
      </c>
      <c r="C5" s="32" t="s">
        <v>53</v>
      </c>
      <c r="D5" s="122" t="s">
        <v>48</v>
      </c>
      <c r="E5" s="32"/>
      <c r="F5" s="32">
        <f t="shared" ref="F5:F14" si="0">E5/12</f>
        <v>0</v>
      </c>
      <c r="G5" s="33"/>
      <c r="H5" s="34"/>
      <c r="I5" s="122" t="s">
        <v>48</v>
      </c>
      <c r="J5" s="7"/>
    </row>
    <row r="6" spans="2:11" x14ac:dyDescent="0.3">
      <c r="B6" s="35" t="s">
        <v>54</v>
      </c>
      <c r="C6" s="32" t="s">
        <v>55</v>
      </c>
      <c r="D6" s="122" t="s">
        <v>56</v>
      </c>
      <c r="E6" s="32"/>
      <c r="F6" s="32">
        <f t="shared" si="0"/>
        <v>0</v>
      </c>
      <c r="G6" s="33"/>
      <c r="H6" s="34"/>
      <c r="I6" s="122" t="s">
        <v>57</v>
      </c>
      <c r="J6" s="7"/>
    </row>
    <row r="7" spans="2:11" x14ac:dyDescent="0.3">
      <c r="B7" s="35" t="s">
        <v>58</v>
      </c>
      <c r="C7" s="32" t="s">
        <v>17</v>
      </c>
      <c r="D7" s="121" t="s">
        <v>48</v>
      </c>
      <c r="E7" s="32">
        <v>12846</v>
      </c>
      <c r="F7" s="32">
        <f t="shared" si="0"/>
        <v>1070.5</v>
      </c>
      <c r="G7" s="33"/>
      <c r="H7" s="34"/>
      <c r="I7" s="121" t="s">
        <v>59</v>
      </c>
      <c r="J7" s="7"/>
    </row>
    <row r="8" spans="2:11" x14ac:dyDescent="0.3">
      <c r="B8" s="35" t="s">
        <v>60</v>
      </c>
      <c r="C8" s="32" t="s">
        <v>17</v>
      </c>
      <c r="D8" s="121"/>
      <c r="E8" s="32"/>
      <c r="F8" s="32">
        <f>E8/12</f>
        <v>0</v>
      </c>
      <c r="G8" s="33"/>
      <c r="H8" s="34"/>
      <c r="I8" s="123" t="s">
        <v>64</v>
      </c>
      <c r="J8" s="7"/>
    </row>
    <row r="9" spans="2:11" x14ac:dyDescent="0.3">
      <c r="B9" s="35" t="s">
        <v>61</v>
      </c>
      <c r="C9" s="32" t="s">
        <v>55</v>
      </c>
      <c r="D9" s="121" t="s">
        <v>62</v>
      </c>
      <c r="E9" s="32">
        <v>19620.12</v>
      </c>
      <c r="F9" s="32">
        <f t="shared" si="0"/>
        <v>1635.01</v>
      </c>
      <c r="G9" s="33"/>
      <c r="H9" s="34"/>
      <c r="I9" s="121" t="s">
        <v>63</v>
      </c>
      <c r="J9" s="7"/>
    </row>
    <row r="10" spans="2:11" x14ac:dyDescent="0.3">
      <c r="B10" s="35" t="s">
        <v>65</v>
      </c>
      <c r="C10" s="32" t="s">
        <v>17</v>
      </c>
      <c r="D10" s="122" t="s">
        <v>48</v>
      </c>
      <c r="E10" s="32">
        <v>-3775.08</v>
      </c>
      <c r="F10" s="32">
        <f t="shared" si="0"/>
        <v>-314.58999999999997</v>
      </c>
      <c r="G10" s="33"/>
      <c r="H10" s="34"/>
      <c r="I10" s="122" t="s">
        <v>63</v>
      </c>
      <c r="J10" s="7"/>
    </row>
    <row r="11" spans="2:11" x14ac:dyDescent="0.3">
      <c r="B11" s="35" t="s">
        <v>66</v>
      </c>
      <c r="C11" s="32" t="s">
        <v>67</v>
      </c>
      <c r="D11" s="122"/>
      <c r="E11" s="32">
        <v>-2305.92</v>
      </c>
      <c r="F11" s="32">
        <f>E11/12</f>
        <v>-192.16</v>
      </c>
      <c r="G11" s="33"/>
      <c r="H11" s="34"/>
      <c r="I11" s="122" t="s">
        <v>68</v>
      </c>
      <c r="J11" s="7"/>
    </row>
    <row r="12" spans="2:11" x14ac:dyDescent="0.3">
      <c r="B12" s="35" t="s">
        <v>70</v>
      </c>
      <c r="C12" s="32" t="s">
        <v>55</v>
      </c>
      <c r="D12" s="122" t="s">
        <v>71</v>
      </c>
      <c r="E12" s="32"/>
      <c r="F12" s="32">
        <f>E12/12</f>
        <v>0</v>
      </c>
      <c r="G12" s="33"/>
      <c r="H12" s="34"/>
      <c r="I12" s="122" t="s">
        <v>69</v>
      </c>
      <c r="J12" s="7"/>
      <c r="K12" s="8"/>
    </row>
    <row r="13" spans="2:11" x14ac:dyDescent="0.3">
      <c r="B13" s="35"/>
      <c r="C13" s="32"/>
      <c r="D13" s="122"/>
      <c r="E13" s="32"/>
      <c r="F13" s="32">
        <f>E13/12</f>
        <v>0</v>
      </c>
      <c r="G13" s="33"/>
      <c r="H13" s="34"/>
      <c r="I13" s="122"/>
      <c r="J13" s="7"/>
      <c r="K13" s="8"/>
    </row>
    <row r="14" spans="2:11" x14ac:dyDescent="0.3">
      <c r="B14" s="35"/>
      <c r="C14" s="32"/>
      <c r="D14" s="122"/>
      <c r="E14" s="32"/>
      <c r="F14" s="32">
        <f t="shared" si="0"/>
        <v>0</v>
      </c>
      <c r="G14" s="33"/>
      <c r="H14" s="34"/>
      <c r="I14" s="122"/>
      <c r="J14" s="7"/>
      <c r="K14" s="8"/>
    </row>
    <row r="15" spans="2:11" x14ac:dyDescent="0.3">
      <c r="B15" s="35"/>
      <c r="C15" s="32"/>
      <c r="D15" s="122"/>
      <c r="E15" s="32"/>
      <c r="F15" s="32">
        <f>E15/12</f>
        <v>0</v>
      </c>
      <c r="G15" s="33"/>
      <c r="H15" s="34"/>
      <c r="I15" s="122"/>
      <c r="J15" s="7"/>
      <c r="K15" s="8"/>
    </row>
    <row r="16" spans="2:11" x14ac:dyDescent="0.3">
      <c r="B16" s="35"/>
      <c r="C16" s="32"/>
      <c r="D16" s="122"/>
      <c r="E16" s="32"/>
      <c r="F16" s="32">
        <f>E16/12</f>
        <v>0</v>
      </c>
      <c r="G16" s="33"/>
      <c r="H16" s="34"/>
      <c r="I16" s="122"/>
      <c r="J16" s="7"/>
      <c r="K16" s="8"/>
    </row>
    <row r="17" spans="2:11" x14ac:dyDescent="0.3">
      <c r="B17" s="35"/>
      <c r="C17" s="32"/>
      <c r="D17" s="122"/>
      <c r="E17" s="32"/>
      <c r="F17" s="32">
        <f>E17/12</f>
        <v>0</v>
      </c>
      <c r="G17" s="33"/>
      <c r="H17" s="34"/>
      <c r="I17" s="122"/>
      <c r="J17" s="7"/>
      <c r="K17" s="8"/>
    </row>
    <row r="18" spans="2:11" x14ac:dyDescent="0.3">
      <c r="B18" s="35"/>
      <c r="C18" s="32"/>
      <c r="D18" s="122"/>
      <c r="E18" s="32"/>
      <c r="F18" s="32">
        <f>E18/12</f>
        <v>0</v>
      </c>
      <c r="G18" s="33"/>
      <c r="H18" s="34"/>
      <c r="I18" s="122"/>
      <c r="J18" s="7"/>
      <c r="K18" s="8"/>
    </row>
    <row r="19" spans="2:11" x14ac:dyDescent="0.3">
      <c r="B19" s="30"/>
      <c r="C19" s="31"/>
      <c r="D19" s="122"/>
      <c r="E19" s="32"/>
      <c r="F19" s="32">
        <f>E19/12</f>
        <v>0</v>
      </c>
      <c r="G19" s="33"/>
      <c r="H19" s="34"/>
      <c r="I19" s="122"/>
      <c r="J19" s="7"/>
      <c r="K19" s="8"/>
    </row>
    <row r="20" spans="2:11" x14ac:dyDescent="0.3">
      <c r="B20" s="36" t="s">
        <v>9</v>
      </c>
      <c r="C20" s="37"/>
      <c r="D20" s="38"/>
      <c r="E20" s="39">
        <f>SUM(E4:E19)</f>
        <v>453879.96</v>
      </c>
      <c r="F20" s="39">
        <f>SUM(F4:F19)</f>
        <v>37823.33</v>
      </c>
      <c r="G20" s="40">
        <f>SUM(G4:G19)</f>
        <v>0</v>
      </c>
      <c r="H20" s="41">
        <f>SUM(H4:H19)</f>
        <v>0</v>
      </c>
      <c r="I20" s="38"/>
      <c r="J20" s="9"/>
    </row>
    <row r="21" spans="2:11" x14ac:dyDescent="0.3">
      <c r="C21" s="10"/>
      <c r="E21" s="10"/>
      <c r="F21" s="10"/>
      <c r="G21" s="11"/>
      <c r="H21" s="12"/>
    </row>
    <row r="22" spans="2:11" x14ac:dyDescent="0.3">
      <c r="E22" s="10"/>
      <c r="F22" s="14"/>
      <c r="G22" s="28"/>
    </row>
    <row r="23" spans="2:11" x14ac:dyDescent="0.3">
      <c r="E23" s="27"/>
      <c r="G23" s="28"/>
      <c r="J23" s="13"/>
    </row>
    <row r="24" spans="2:11" x14ac:dyDescent="0.3">
      <c r="E24" s="26"/>
      <c r="G24" s="28"/>
    </row>
    <row r="25" spans="2:11" x14ac:dyDescent="0.3">
      <c r="E25" s="14"/>
      <c r="G25" s="28"/>
    </row>
    <row r="26" spans="2:11" x14ac:dyDescent="0.3">
      <c r="G26" s="28"/>
    </row>
  </sheetData>
  <mergeCells count="1">
    <mergeCell ref="J3:K3"/>
  </mergeCells>
  <conditionalFormatting sqref="C1:C9 C11:C13 C20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84"/>
  <sheetViews>
    <sheetView showGridLines="0" topLeftCell="A67" zoomScale="90" zoomScaleNormal="90" workbookViewId="0">
      <selection activeCell="G84" sqref="G84"/>
    </sheetView>
  </sheetViews>
  <sheetFormatPr defaultRowHeight="14.4" x14ac:dyDescent="0.3"/>
  <cols>
    <col min="2" max="2" width="5.33203125" bestFit="1" customWidth="1"/>
    <col min="3" max="3" width="38.33203125" bestFit="1" customWidth="1"/>
    <col min="4" max="8" width="15.88671875" customWidth="1"/>
    <col min="9" max="9" width="16.88671875" bestFit="1" customWidth="1"/>
    <col min="10" max="10" width="9.5546875" bestFit="1" customWidth="1"/>
    <col min="11" max="11" width="15.33203125" bestFit="1" customWidth="1"/>
  </cols>
  <sheetData>
    <row r="1" spans="2:9" ht="15" thickBot="1" x14ac:dyDescent="0.35"/>
    <row r="2" spans="2:9" ht="15" thickBot="1" x14ac:dyDescent="0.35">
      <c r="B2" s="143" t="s">
        <v>73</v>
      </c>
      <c r="C2" s="143"/>
      <c r="D2" s="143"/>
      <c r="E2" s="143"/>
      <c r="F2" s="143"/>
      <c r="G2" s="143"/>
    </row>
    <row r="3" spans="2:9" ht="29.4" thickBot="1" x14ac:dyDescent="0.35">
      <c r="B3" s="18" t="s">
        <v>0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14</v>
      </c>
    </row>
    <row r="4" spans="2:9" ht="15" thickBot="1" x14ac:dyDescent="0.35">
      <c r="B4" s="15">
        <v>1</v>
      </c>
      <c r="C4" s="16" t="s">
        <v>74</v>
      </c>
      <c r="D4" s="16">
        <v>2</v>
      </c>
      <c r="E4" s="17">
        <v>2485</v>
      </c>
      <c r="F4" s="17">
        <f>D4*E4</f>
        <v>4970</v>
      </c>
      <c r="G4" s="17">
        <f>12*F4</f>
        <v>59640</v>
      </c>
    </row>
    <row r="5" spans="2:9" ht="15" thickBot="1" x14ac:dyDescent="0.35">
      <c r="B5" s="15">
        <v>2</v>
      </c>
      <c r="C5" s="16" t="s">
        <v>75</v>
      </c>
      <c r="D5" s="16">
        <v>1</v>
      </c>
      <c r="E5" s="17">
        <v>3237.15</v>
      </c>
      <c r="F5" s="17">
        <f t="shared" ref="F5:F10" si="0">D5*E5</f>
        <v>3237.15</v>
      </c>
      <c r="G5" s="17">
        <f t="shared" ref="G5:G11" si="1">12*F5</f>
        <v>38845.800000000003</v>
      </c>
    </row>
    <row r="6" spans="2:9" ht="15" thickBot="1" x14ac:dyDescent="0.35">
      <c r="B6" s="15">
        <v>3</v>
      </c>
      <c r="C6" s="16" t="s">
        <v>76</v>
      </c>
      <c r="D6" s="16">
        <v>1</v>
      </c>
      <c r="E6" s="17">
        <v>5202.3599999999997</v>
      </c>
      <c r="F6" s="17">
        <f t="shared" si="0"/>
        <v>5202.3599999999997</v>
      </c>
      <c r="G6" s="17">
        <f t="shared" si="1"/>
        <v>62428.319999999992</v>
      </c>
    </row>
    <row r="7" spans="2:9" ht="15" thickBot="1" x14ac:dyDescent="0.35">
      <c r="B7" s="15">
        <v>4</v>
      </c>
      <c r="C7" s="16" t="s">
        <v>77</v>
      </c>
      <c r="D7" s="16">
        <v>1</v>
      </c>
      <c r="E7" s="17">
        <v>3294.89</v>
      </c>
      <c r="F7" s="17">
        <f t="shared" si="0"/>
        <v>3294.89</v>
      </c>
      <c r="G7" s="17">
        <f t="shared" si="1"/>
        <v>39538.68</v>
      </c>
    </row>
    <row r="8" spans="2:9" ht="15" thickBot="1" x14ac:dyDescent="0.35">
      <c r="B8" s="15">
        <v>5</v>
      </c>
      <c r="C8" s="16" t="s">
        <v>78</v>
      </c>
      <c r="D8" s="16">
        <v>1</v>
      </c>
      <c r="E8" s="17">
        <v>6347.74</v>
      </c>
      <c r="F8" s="17">
        <f t="shared" si="0"/>
        <v>6347.74</v>
      </c>
      <c r="G8" s="17">
        <f t="shared" si="1"/>
        <v>76172.88</v>
      </c>
    </row>
    <row r="9" spans="2:9" ht="15" thickBot="1" x14ac:dyDescent="0.35">
      <c r="B9" s="15">
        <v>6</v>
      </c>
      <c r="C9" s="16" t="s">
        <v>79</v>
      </c>
      <c r="D9" s="16">
        <v>1</v>
      </c>
      <c r="E9" s="17">
        <v>7221.4</v>
      </c>
      <c r="F9" s="17">
        <f t="shared" si="0"/>
        <v>7221.4</v>
      </c>
      <c r="G9" s="17">
        <f t="shared" si="1"/>
        <v>86656.799999999988</v>
      </c>
    </row>
    <row r="10" spans="2:9" ht="15" thickBot="1" x14ac:dyDescent="0.35">
      <c r="B10" s="15">
        <v>7</v>
      </c>
      <c r="C10" s="16" t="s">
        <v>80</v>
      </c>
      <c r="D10" s="16">
        <v>1</v>
      </c>
      <c r="E10" s="17">
        <v>4135.12</v>
      </c>
      <c r="F10" s="17">
        <f t="shared" si="0"/>
        <v>4135.12</v>
      </c>
      <c r="G10" s="17">
        <f t="shared" si="1"/>
        <v>49621.440000000002</v>
      </c>
    </row>
    <row r="11" spans="2:9" ht="29.4" thickBot="1" x14ac:dyDescent="0.35">
      <c r="B11" s="124">
        <v>8</v>
      </c>
      <c r="C11" s="125" t="s">
        <v>81</v>
      </c>
      <c r="D11" s="124" t="s">
        <v>48</v>
      </c>
      <c r="E11" s="126">
        <v>1215.9100000000001</v>
      </c>
      <c r="F11" s="126">
        <f>E11</f>
        <v>1215.9100000000001</v>
      </c>
      <c r="G11" s="126">
        <f t="shared" si="1"/>
        <v>14590.920000000002</v>
      </c>
    </row>
    <row r="12" spans="2:9" ht="15" thickBot="1" x14ac:dyDescent="0.35">
      <c r="B12" s="144" t="s">
        <v>1</v>
      </c>
      <c r="C12" s="144"/>
      <c r="D12" s="16">
        <f>SUM(D4:D11)</f>
        <v>8</v>
      </c>
      <c r="E12" s="17"/>
      <c r="F12" s="17">
        <f>SUM(F4:F11)</f>
        <v>35624.570000000007</v>
      </c>
      <c r="G12" s="17">
        <f>SUM(G4:G11)</f>
        <v>427494.83999999997</v>
      </c>
    </row>
    <row r="13" spans="2:9" ht="15" thickBot="1" x14ac:dyDescent="0.35"/>
    <row r="14" spans="2:9" ht="15" thickBot="1" x14ac:dyDescent="0.35">
      <c r="B14" s="145" t="s">
        <v>82</v>
      </c>
      <c r="C14" s="145"/>
      <c r="D14" s="145"/>
      <c r="E14" s="145"/>
      <c r="F14" s="145"/>
      <c r="G14" s="145"/>
    </row>
    <row r="15" spans="2:9" ht="43.8" thickBot="1" x14ac:dyDescent="0.35">
      <c r="B15" s="18" t="s">
        <v>0</v>
      </c>
      <c r="C15" s="19" t="s">
        <v>10</v>
      </c>
      <c r="D15" s="19" t="s">
        <v>11</v>
      </c>
      <c r="E15" s="19" t="s">
        <v>12</v>
      </c>
      <c r="F15" s="19" t="s">
        <v>13</v>
      </c>
      <c r="G15" s="19" t="s">
        <v>14</v>
      </c>
      <c r="H15" s="21" t="s">
        <v>15</v>
      </c>
      <c r="I15" s="21" t="s">
        <v>16</v>
      </c>
    </row>
    <row r="16" spans="2:9" ht="15" thickBot="1" x14ac:dyDescent="0.35">
      <c r="B16" s="29">
        <v>1</v>
      </c>
      <c r="C16" s="24" t="s">
        <v>74</v>
      </c>
      <c r="D16" s="24">
        <v>2</v>
      </c>
      <c r="E16" s="25">
        <v>2531.6</v>
      </c>
      <c r="F16" s="25">
        <f>D16*E16</f>
        <v>5063.2</v>
      </c>
      <c r="G16" s="25">
        <f>12*F16</f>
        <v>60758.399999999994</v>
      </c>
      <c r="H16" s="127">
        <f t="shared" ref="H16:I23" si="2">F16-F4</f>
        <v>93.199999999999818</v>
      </c>
      <c r="I16" s="127">
        <f t="shared" si="2"/>
        <v>1118.3999999999942</v>
      </c>
    </row>
    <row r="17" spans="2:9" ht="15" thickBot="1" x14ac:dyDescent="0.35">
      <c r="B17" s="29">
        <v>2</v>
      </c>
      <c r="C17" s="24" t="s">
        <v>75</v>
      </c>
      <c r="D17" s="24">
        <v>1</v>
      </c>
      <c r="E17" s="25">
        <v>3297.37</v>
      </c>
      <c r="F17" s="25">
        <f t="shared" ref="F17:F22" si="3">D17*E17</f>
        <v>3297.37</v>
      </c>
      <c r="G17" s="25">
        <f t="shared" ref="G17:G23" si="4">12*F17</f>
        <v>39568.44</v>
      </c>
      <c r="H17" s="127">
        <f t="shared" si="2"/>
        <v>60.2199999999998</v>
      </c>
      <c r="I17" s="127">
        <f t="shared" si="2"/>
        <v>722.63999999999942</v>
      </c>
    </row>
    <row r="18" spans="2:9" ht="15" thickBot="1" x14ac:dyDescent="0.35">
      <c r="B18" s="29">
        <v>3</v>
      </c>
      <c r="C18" s="24" t="s">
        <v>76</v>
      </c>
      <c r="D18" s="24">
        <v>1</v>
      </c>
      <c r="E18" s="25">
        <v>5304.9</v>
      </c>
      <c r="F18" s="25">
        <f t="shared" si="3"/>
        <v>5304.9</v>
      </c>
      <c r="G18" s="25">
        <f t="shared" si="4"/>
        <v>63658.799999999996</v>
      </c>
      <c r="H18" s="127">
        <f t="shared" si="2"/>
        <v>102.53999999999996</v>
      </c>
      <c r="I18" s="127">
        <f t="shared" si="2"/>
        <v>1230.4800000000032</v>
      </c>
    </row>
    <row r="19" spans="2:9" ht="15" thickBot="1" x14ac:dyDescent="0.35">
      <c r="B19" s="29">
        <v>4</v>
      </c>
      <c r="C19" s="24" t="s">
        <v>77</v>
      </c>
      <c r="D19" s="24">
        <v>1</v>
      </c>
      <c r="E19" s="25">
        <v>3366.08</v>
      </c>
      <c r="F19" s="25">
        <f t="shared" si="3"/>
        <v>3366.08</v>
      </c>
      <c r="G19" s="25">
        <f t="shared" si="4"/>
        <v>40392.959999999999</v>
      </c>
      <c r="H19" s="127">
        <f t="shared" si="2"/>
        <v>71.190000000000055</v>
      </c>
      <c r="I19" s="127">
        <f t="shared" si="2"/>
        <v>854.27999999999884</v>
      </c>
    </row>
    <row r="20" spans="2:9" ht="15" thickBot="1" x14ac:dyDescent="0.35">
      <c r="B20" s="29">
        <v>5</v>
      </c>
      <c r="C20" s="24" t="s">
        <v>78</v>
      </c>
      <c r="D20" s="24">
        <v>1</v>
      </c>
      <c r="E20" s="25">
        <v>6342.98</v>
      </c>
      <c r="F20" s="25">
        <f t="shared" si="3"/>
        <v>6342.98</v>
      </c>
      <c r="G20" s="25">
        <f t="shared" si="4"/>
        <v>76115.759999999995</v>
      </c>
      <c r="H20" s="127">
        <f t="shared" si="2"/>
        <v>-4.7600000000002183</v>
      </c>
      <c r="I20" s="127">
        <f t="shared" si="2"/>
        <v>-57.120000000009895</v>
      </c>
    </row>
    <row r="21" spans="2:9" ht="15" thickBot="1" x14ac:dyDescent="0.35">
      <c r="B21" s="29">
        <v>6</v>
      </c>
      <c r="C21" s="24" t="s">
        <v>79</v>
      </c>
      <c r="D21" s="24">
        <v>1</v>
      </c>
      <c r="E21" s="25">
        <v>7236.46</v>
      </c>
      <c r="F21" s="25">
        <f t="shared" si="3"/>
        <v>7236.46</v>
      </c>
      <c r="G21" s="25">
        <f t="shared" si="4"/>
        <v>86837.52</v>
      </c>
      <c r="H21" s="127">
        <f t="shared" si="2"/>
        <v>15.0600000000004</v>
      </c>
      <c r="I21" s="127">
        <f t="shared" si="2"/>
        <v>180.72000000001572</v>
      </c>
    </row>
    <row r="22" spans="2:9" ht="15" thickBot="1" x14ac:dyDescent="0.35">
      <c r="B22" s="29">
        <v>7</v>
      </c>
      <c r="C22" s="24" t="s">
        <v>80</v>
      </c>
      <c r="D22" s="24">
        <v>1</v>
      </c>
      <c r="E22" s="25">
        <v>4228.1400000000003</v>
      </c>
      <c r="F22" s="25">
        <f t="shared" si="3"/>
        <v>4228.1400000000003</v>
      </c>
      <c r="G22" s="25">
        <f t="shared" si="4"/>
        <v>50737.680000000008</v>
      </c>
      <c r="H22" s="127">
        <f t="shared" si="2"/>
        <v>93.020000000000437</v>
      </c>
      <c r="I22" s="127">
        <f t="shared" si="2"/>
        <v>1116.2400000000052</v>
      </c>
    </row>
    <row r="23" spans="2:9" ht="29.4" thickBot="1" x14ac:dyDescent="0.35">
      <c r="B23" s="15">
        <v>8</v>
      </c>
      <c r="C23" s="128" t="s">
        <v>81</v>
      </c>
      <c r="D23" s="124" t="s">
        <v>48</v>
      </c>
      <c r="E23" s="130">
        <v>1215.9100000000001</v>
      </c>
      <c r="F23" s="130">
        <f>E23</f>
        <v>1215.9100000000001</v>
      </c>
      <c r="G23" s="130">
        <f t="shared" si="4"/>
        <v>14590.920000000002</v>
      </c>
      <c r="H23" s="131">
        <f t="shared" si="2"/>
        <v>0</v>
      </c>
      <c r="I23" s="131">
        <f t="shared" si="2"/>
        <v>0</v>
      </c>
    </row>
    <row r="24" spans="2:9" ht="15" thickBot="1" x14ac:dyDescent="0.35">
      <c r="B24" s="141" t="s">
        <v>1</v>
      </c>
      <c r="C24" s="141"/>
      <c r="D24" s="22">
        <f>SUM(D16:D23)</f>
        <v>8</v>
      </c>
      <c r="E24" s="23"/>
      <c r="F24" s="23">
        <f>SUM(F16:F23)</f>
        <v>36055.040000000001</v>
      </c>
      <c r="G24" s="23">
        <f>SUM(G16:G23)</f>
        <v>432660.47999999998</v>
      </c>
      <c r="H24" s="20">
        <f>SUM(H16:H23)</f>
        <v>430.47000000000025</v>
      </c>
      <c r="I24" s="20">
        <f>SUM(I16:I23)</f>
        <v>5165.6400000000067</v>
      </c>
    </row>
    <row r="25" spans="2:9" s="1" customFormat="1" ht="15" thickBot="1" x14ac:dyDescent="0.35"/>
    <row r="26" spans="2:9" ht="15" thickBot="1" x14ac:dyDescent="0.35">
      <c r="B26" s="145" t="s">
        <v>83</v>
      </c>
      <c r="C26" s="145"/>
      <c r="D26" s="145"/>
      <c r="E26" s="145"/>
      <c r="F26" s="145"/>
      <c r="G26" s="145"/>
    </row>
    <row r="27" spans="2:9" ht="43.8" thickBot="1" x14ac:dyDescent="0.35">
      <c r="B27" s="18" t="s">
        <v>0</v>
      </c>
      <c r="C27" s="19" t="s">
        <v>10</v>
      </c>
      <c r="D27" s="19" t="s">
        <v>11</v>
      </c>
      <c r="E27" s="19" t="s">
        <v>12</v>
      </c>
      <c r="F27" s="19" t="s">
        <v>13</v>
      </c>
      <c r="G27" s="19" t="s">
        <v>14</v>
      </c>
      <c r="H27" s="21" t="s">
        <v>15</v>
      </c>
      <c r="I27" s="21" t="s">
        <v>16</v>
      </c>
    </row>
    <row r="28" spans="2:9" ht="15" thickBot="1" x14ac:dyDescent="0.35">
      <c r="B28" s="120">
        <v>1</v>
      </c>
      <c r="C28" s="16" t="s">
        <v>74</v>
      </c>
      <c r="D28" s="16">
        <v>2</v>
      </c>
      <c r="E28" s="17">
        <v>2603.7399999999998</v>
      </c>
      <c r="F28" s="17">
        <f>D28*E28</f>
        <v>5207.4799999999996</v>
      </c>
      <c r="G28" s="17">
        <f>12*F28</f>
        <v>62489.759999999995</v>
      </c>
      <c r="H28" s="20">
        <f t="shared" ref="H28:I35" si="5">F28-F16</f>
        <v>144.27999999999975</v>
      </c>
      <c r="I28" s="20">
        <f t="shared" si="5"/>
        <v>1731.3600000000006</v>
      </c>
    </row>
    <row r="29" spans="2:9" ht="15" thickBot="1" x14ac:dyDescent="0.35">
      <c r="B29" s="120">
        <v>2</v>
      </c>
      <c r="C29" s="16" t="s">
        <v>75</v>
      </c>
      <c r="D29" s="16">
        <v>1</v>
      </c>
      <c r="E29" s="17">
        <v>3369.48</v>
      </c>
      <c r="F29" s="17">
        <f t="shared" ref="F29:F34" si="6">D29*E29</f>
        <v>3369.48</v>
      </c>
      <c r="G29" s="17">
        <f t="shared" ref="G29:G35" si="7">12*F29</f>
        <v>40433.760000000002</v>
      </c>
      <c r="H29" s="20">
        <f t="shared" si="5"/>
        <v>72.110000000000127</v>
      </c>
      <c r="I29" s="20">
        <f t="shared" si="5"/>
        <v>865.31999999999971</v>
      </c>
    </row>
    <row r="30" spans="2:9" ht="15" thickBot="1" x14ac:dyDescent="0.35">
      <c r="B30" s="120">
        <v>3</v>
      </c>
      <c r="C30" s="16" t="s">
        <v>76</v>
      </c>
      <c r="D30" s="16">
        <v>1</v>
      </c>
      <c r="E30" s="17">
        <v>5376.09</v>
      </c>
      <c r="F30" s="17">
        <f t="shared" si="6"/>
        <v>5376.09</v>
      </c>
      <c r="G30" s="17">
        <f t="shared" si="7"/>
        <v>64513.08</v>
      </c>
      <c r="H30" s="20">
        <f t="shared" si="5"/>
        <v>71.190000000000509</v>
      </c>
      <c r="I30" s="20">
        <f t="shared" si="5"/>
        <v>854.28000000000611</v>
      </c>
    </row>
    <row r="31" spans="2:9" ht="15" thickBot="1" x14ac:dyDescent="0.35">
      <c r="B31" s="120">
        <v>4</v>
      </c>
      <c r="C31" s="16" t="s">
        <v>77</v>
      </c>
      <c r="D31" s="16">
        <v>1</v>
      </c>
      <c r="E31" s="17">
        <v>3438.23</v>
      </c>
      <c r="F31" s="17">
        <f t="shared" si="6"/>
        <v>3438.23</v>
      </c>
      <c r="G31" s="17">
        <f t="shared" si="7"/>
        <v>41258.76</v>
      </c>
      <c r="H31" s="20">
        <f t="shared" si="5"/>
        <v>72.150000000000091</v>
      </c>
      <c r="I31" s="20">
        <f t="shared" si="5"/>
        <v>865.80000000000291</v>
      </c>
    </row>
    <row r="32" spans="2:9" ht="15" thickBot="1" x14ac:dyDescent="0.35">
      <c r="B32" s="120">
        <v>5</v>
      </c>
      <c r="C32" s="16" t="s">
        <v>78</v>
      </c>
      <c r="D32" s="16">
        <v>1</v>
      </c>
      <c r="E32" s="17">
        <v>6441.4</v>
      </c>
      <c r="F32" s="17">
        <f t="shared" si="6"/>
        <v>6441.4</v>
      </c>
      <c r="G32" s="17">
        <f t="shared" si="7"/>
        <v>77296.799999999988</v>
      </c>
      <c r="H32" s="20">
        <f t="shared" si="5"/>
        <v>98.420000000000073</v>
      </c>
      <c r="I32" s="20">
        <f t="shared" si="5"/>
        <v>1181.0399999999936</v>
      </c>
    </row>
    <row r="33" spans="2:9" ht="15" thickBot="1" x14ac:dyDescent="0.35">
      <c r="B33" s="120">
        <v>6</v>
      </c>
      <c r="C33" s="16" t="s">
        <v>79</v>
      </c>
      <c r="D33" s="16">
        <v>1</v>
      </c>
      <c r="E33" s="17">
        <v>7338.14</v>
      </c>
      <c r="F33" s="17">
        <f t="shared" si="6"/>
        <v>7338.14</v>
      </c>
      <c r="G33" s="17">
        <f t="shared" si="7"/>
        <v>88057.680000000008</v>
      </c>
      <c r="H33" s="20">
        <f t="shared" si="5"/>
        <v>101.68000000000029</v>
      </c>
      <c r="I33" s="20">
        <f t="shared" si="5"/>
        <v>1220.1600000000035</v>
      </c>
    </row>
    <row r="34" spans="2:9" ht="15" thickBot="1" x14ac:dyDescent="0.35">
      <c r="B34" s="120">
        <v>7</v>
      </c>
      <c r="C34" s="16" t="s">
        <v>80</v>
      </c>
      <c r="D34" s="16">
        <v>1</v>
      </c>
      <c r="E34" s="17">
        <v>4308.34</v>
      </c>
      <c r="F34" s="17">
        <f t="shared" si="6"/>
        <v>4308.34</v>
      </c>
      <c r="G34" s="17">
        <f t="shared" si="7"/>
        <v>51700.08</v>
      </c>
      <c r="H34" s="20">
        <f t="shared" si="5"/>
        <v>80.199999999999818</v>
      </c>
      <c r="I34" s="20">
        <f t="shared" si="5"/>
        <v>962.39999999999418</v>
      </c>
    </row>
    <row r="35" spans="2:9" ht="29.4" thickBot="1" x14ac:dyDescent="0.35">
      <c r="B35" s="120">
        <v>8</v>
      </c>
      <c r="C35" s="125" t="s">
        <v>81</v>
      </c>
      <c r="D35" s="124" t="s">
        <v>48</v>
      </c>
      <c r="E35" s="129">
        <v>1215.9100000000001</v>
      </c>
      <c r="F35" s="129">
        <f>E35</f>
        <v>1215.9100000000001</v>
      </c>
      <c r="G35" s="129">
        <f t="shared" si="7"/>
        <v>14590.920000000002</v>
      </c>
      <c r="H35" s="119">
        <f t="shared" si="5"/>
        <v>0</v>
      </c>
      <c r="I35" s="119">
        <f t="shared" si="5"/>
        <v>0</v>
      </c>
    </row>
    <row r="36" spans="2:9" ht="15" thickBot="1" x14ac:dyDescent="0.35">
      <c r="B36" s="141" t="s">
        <v>1</v>
      </c>
      <c r="C36" s="141"/>
      <c r="D36" s="22">
        <f>SUM(D28:D35)</f>
        <v>8</v>
      </c>
      <c r="E36" s="23"/>
      <c r="F36" s="23">
        <f>SUM(F28:F35)</f>
        <v>36695.070000000007</v>
      </c>
      <c r="G36" s="23">
        <f>SUM(G28:G35)</f>
        <v>440340.83999999997</v>
      </c>
      <c r="H36" s="20">
        <f>SUM(H28:H35)</f>
        <v>640.03000000000065</v>
      </c>
      <c r="I36" s="20">
        <f>SUM(I28:I35)</f>
        <v>7680.3600000000006</v>
      </c>
    </row>
    <row r="37" spans="2:9" ht="15" thickBot="1" x14ac:dyDescent="0.35"/>
    <row r="38" spans="2:9" ht="15" thickBot="1" x14ac:dyDescent="0.35">
      <c r="B38" s="142" t="s">
        <v>84</v>
      </c>
      <c r="C38" s="142"/>
      <c r="D38" s="142"/>
      <c r="E38" s="142"/>
      <c r="F38" s="142"/>
      <c r="G38" s="142"/>
    </row>
    <row r="39" spans="2:9" ht="43.8" thickBot="1" x14ac:dyDescent="0.35">
      <c r="B39" s="18" t="s">
        <v>0</v>
      </c>
      <c r="C39" s="19" t="s">
        <v>10</v>
      </c>
      <c r="D39" s="19" t="s">
        <v>11</v>
      </c>
      <c r="E39" s="19" t="s">
        <v>12</v>
      </c>
      <c r="F39" s="19" t="s">
        <v>13</v>
      </c>
      <c r="G39" s="19" t="s">
        <v>14</v>
      </c>
      <c r="H39" s="21" t="s">
        <v>15</v>
      </c>
      <c r="I39" s="21" t="s">
        <v>16</v>
      </c>
    </row>
    <row r="40" spans="2:9" ht="15" thickBot="1" x14ac:dyDescent="0.35">
      <c r="B40" s="29">
        <v>1</v>
      </c>
      <c r="C40" s="24" t="s">
        <v>74</v>
      </c>
      <c r="D40" s="24">
        <v>2</v>
      </c>
      <c r="E40" s="25">
        <v>2713.33</v>
      </c>
      <c r="F40" s="25">
        <f>D40*E40</f>
        <v>5426.66</v>
      </c>
      <c r="G40" s="25">
        <f>12*F40</f>
        <v>65119.92</v>
      </c>
      <c r="H40" s="127">
        <f t="shared" ref="H40:I47" si="8">F40-F28</f>
        <v>219.18000000000029</v>
      </c>
      <c r="I40" s="127">
        <f t="shared" si="8"/>
        <v>2630.1600000000035</v>
      </c>
    </row>
    <row r="41" spans="2:9" ht="15" thickBot="1" x14ac:dyDescent="0.35">
      <c r="B41" s="29">
        <v>2</v>
      </c>
      <c r="C41" s="24" t="s">
        <v>75</v>
      </c>
      <c r="D41" s="24">
        <v>1</v>
      </c>
      <c r="E41" s="25">
        <v>3514.44</v>
      </c>
      <c r="F41" s="25">
        <f t="shared" ref="F41:F46" si="9">D41*E41</f>
        <v>3514.44</v>
      </c>
      <c r="G41" s="25">
        <f t="shared" ref="G41:G47" si="10">12*F41</f>
        <v>42173.279999999999</v>
      </c>
      <c r="H41" s="127">
        <f t="shared" si="8"/>
        <v>144.96000000000004</v>
      </c>
      <c r="I41" s="127">
        <f t="shared" si="8"/>
        <v>1739.5199999999968</v>
      </c>
    </row>
    <row r="42" spans="2:9" ht="15" thickBot="1" x14ac:dyDescent="0.35">
      <c r="B42" s="29">
        <v>3</v>
      </c>
      <c r="C42" s="24" t="s">
        <v>76</v>
      </c>
      <c r="D42" s="24">
        <v>1</v>
      </c>
      <c r="E42" s="25">
        <v>5634.76</v>
      </c>
      <c r="F42" s="25">
        <f t="shared" si="9"/>
        <v>5634.76</v>
      </c>
      <c r="G42" s="25">
        <f t="shared" si="10"/>
        <v>67617.119999999995</v>
      </c>
      <c r="H42" s="127">
        <f t="shared" si="8"/>
        <v>258.67000000000007</v>
      </c>
      <c r="I42" s="127">
        <f t="shared" si="8"/>
        <v>3104.0399999999936</v>
      </c>
    </row>
    <row r="43" spans="2:9" ht="15" thickBot="1" x14ac:dyDescent="0.35">
      <c r="B43" s="29">
        <v>4</v>
      </c>
      <c r="C43" s="24" t="s">
        <v>77</v>
      </c>
      <c r="D43" s="24">
        <v>1</v>
      </c>
      <c r="E43" s="25">
        <v>3585.91</v>
      </c>
      <c r="F43" s="25">
        <f t="shared" si="9"/>
        <v>3585.91</v>
      </c>
      <c r="G43" s="25">
        <f t="shared" si="10"/>
        <v>43030.92</v>
      </c>
      <c r="H43" s="127">
        <f t="shared" si="8"/>
        <v>147.67999999999984</v>
      </c>
      <c r="I43" s="127">
        <f t="shared" si="8"/>
        <v>1772.1599999999962</v>
      </c>
    </row>
    <row r="44" spans="2:9" ht="15" thickBot="1" x14ac:dyDescent="0.35">
      <c r="B44" s="29">
        <v>5</v>
      </c>
      <c r="C44" s="24" t="s">
        <v>78</v>
      </c>
      <c r="D44" s="24">
        <v>1</v>
      </c>
      <c r="E44" s="25">
        <v>6727.38</v>
      </c>
      <c r="F44" s="25">
        <f t="shared" si="9"/>
        <v>6727.38</v>
      </c>
      <c r="G44" s="25">
        <f t="shared" si="10"/>
        <v>80728.56</v>
      </c>
      <c r="H44" s="127">
        <f t="shared" si="8"/>
        <v>285.98000000000047</v>
      </c>
      <c r="I44" s="127">
        <f t="shared" si="8"/>
        <v>3431.7600000000093</v>
      </c>
    </row>
    <row r="45" spans="2:9" ht="15" thickBot="1" x14ac:dyDescent="0.35">
      <c r="B45" s="29">
        <v>6</v>
      </c>
      <c r="C45" s="24" t="s">
        <v>79</v>
      </c>
      <c r="D45" s="24">
        <v>1</v>
      </c>
      <c r="E45" s="25">
        <v>7664.42</v>
      </c>
      <c r="F45" s="25">
        <f t="shared" si="9"/>
        <v>7664.42</v>
      </c>
      <c r="G45" s="25">
        <f t="shared" si="10"/>
        <v>91973.040000000008</v>
      </c>
      <c r="H45" s="127">
        <f t="shared" si="8"/>
        <v>326.27999999999975</v>
      </c>
      <c r="I45" s="127">
        <f t="shared" si="8"/>
        <v>3915.3600000000006</v>
      </c>
    </row>
    <row r="46" spans="2:9" ht="15" thickBot="1" x14ac:dyDescent="0.35">
      <c r="B46" s="29">
        <v>7</v>
      </c>
      <c r="C46" s="24" t="s">
        <v>80</v>
      </c>
      <c r="D46" s="24">
        <v>1</v>
      </c>
      <c r="E46" s="25">
        <v>4493.9799999999996</v>
      </c>
      <c r="F46" s="25">
        <f t="shared" si="9"/>
        <v>4493.9799999999996</v>
      </c>
      <c r="G46" s="25">
        <f t="shared" si="10"/>
        <v>53927.759999999995</v>
      </c>
      <c r="H46" s="127">
        <f t="shared" si="8"/>
        <v>185.63999999999942</v>
      </c>
      <c r="I46" s="127">
        <f t="shared" si="8"/>
        <v>2227.679999999993</v>
      </c>
    </row>
    <row r="47" spans="2:9" ht="29.4" thickBot="1" x14ac:dyDescent="0.35">
      <c r="B47" s="120">
        <v>8</v>
      </c>
      <c r="C47" s="125" t="s">
        <v>81</v>
      </c>
      <c r="D47" s="124" t="s">
        <v>48</v>
      </c>
      <c r="E47" s="129">
        <v>1215.9100000000001</v>
      </c>
      <c r="F47" s="129">
        <f>E47</f>
        <v>1215.9100000000001</v>
      </c>
      <c r="G47" s="129">
        <f t="shared" si="10"/>
        <v>14590.920000000002</v>
      </c>
      <c r="H47" s="119">
        <f t="shared" si="8"/>
        <v>0</v>
      </c>
      <c r="I47" s="119">
        <f t="shared" si="8"/>
        <v>0</v>
      </c>
    </row>
    <row r="48" spans="2:9" ht="15" thickBot="1" x14ac:dyDescent="0.35">
      <c r="B48" s="141" t="s">
        <v>1</v>
      </c>
      <c r="C48" s="141"/>
      <c r="D48" s="22">
        <f>SUM(D40:D47)</f>
        <v>8</v>
      </c>
      <c r="E48" s="23"/>
      <c r="F48" s="23">
        <f>SUM(F40:F47)</f>
        <v>38263.460000000006</v>
      </c>
      <c r="G48" s="23">
        <f>SUM(G40:G47)</f>
        <v>459161.51999999996</v>
      </c>
      <c r="H48" s="20">
        <f>SUM(H40:H47)</f>
        <v>1568.3899999999999</v>
      </c>
      <c r="I48" s="20">
        <f>SUM(I40:I47)</f>
        <v>18820.679999999993</v>
      </c>
    </row>
    <row r="49" spans="2:9" ht="15" thickBot="1" x14ac:dyDescent="0.35"/>
    <row r="50" spans="2:9" ht="15" thickBot="1" x14ac:dyDescent="0.35">
      <c r="B50" s="142" t="s">
        <v>85</v>
      </c>
      <c r="C50" s="142"/>
      <c r="D50" s="142"/>
      <c r="E50" s="142"/>
      <c r="F50" s="142"/>
      <c r="G50" s="142"/>
    </row>
    <row r="51" spans="2:9" ht="43.8" thickBot="1" x14ac:dyDescent="0.35">
      <c r="B51" s="18" t="s">
        <v>0</v>
      </c>
      <c r="C51" s="19" t="s">
        <v>10</v>
      </c>
      <c r="D51" s="19" t="s">
        <v>11</v>
      </c>
      <c r="E51" s="19" t="s">
        <v>12</v>
      </c>
      <c r="F51" s="19" t="s">
        <v>13</v>
      </c>
      <c r="G51" s="19" t="s">
        <v>14</v>
      </c>
      <c r="H51" s="21" t="s">
        <v>15</v>
      </c>
      <c r="I51" s="21" t="s">
        <v>16</v>
      </c>
    </row>
    <row r="52" spans="2:9" ht="15" thickBot="1" x14ac:dyDescent="0.35">
      <c r="B52" s="29">
        <v>1</v>
      </c>
      <c r="C52" s="24" t="s">
        <v>74</v>
      </c>
      <c r="D52" s="24">
        <v>2</v>
      </c>
      <c r="E52" s="25">
        <v>2726.36</v>
      </c>
      <c r="F52" s="25">
        <f>D52*E52</f>
        <v>5452.72</v>
      </c>
      <c r="G52" s="25">
        <f>12*F52</f>
        <v>65432.639999999999</v>
      </c>
      <c r="H52" s="127">
        <f t="shared" ref="H52:I59" si="11">F52-F40</f>
        <v>26.0600000000004</v>
      </c>
      <c r="I52" s="127">
        <f t="shared" si="11"/>
        <v>312.72000000000116</v>
      </c>
    </row>
    <row r="53" spans="2:9" ht="15" thickBot="1" x14ac:dyDescent="0.35">
      <c r="B53" s="29">
        <v>2</v>
      </c>
      <c r="C53" s="24" t="s">
        <v>75</v>
      </c>
      <c r="D53" s="24">
        <v>1</v>
      </c>
      <c r="E53" s="25">
        <v>3527.47</v>
      </c>
      <c r="F53" s="25">
        <f t="shared" ref="F53:F58" si="12">D53*E53</f>
        <v>3527.47</v>
      </c>
      <c r="G53" s="25">
        <f t="shared" ref="G53:G59" si="13">12*F53</f>
        <v>42329.64</v>
      </c>
      <c r="H53" s="127">
        <f t="shared" si="11"/>
        <v>13.029999999999745</v>
      </c>
      <c r="I53" s="127">
        <f t="shared" si="11"/>
        <v>156.36000000000058</v>
      </c>
    </row>
    <row r="54" spans="2:9" ht="15" thickBot="1" x14ac:dyDescent="0.35">
      <c r="B54" s="120">
        <v>3</v>
      </c>
      <c r="C54" s="16" t="s">
        <v>76</v>
      </c>
      <c r="D54" s="16">
        <v>1</v>
      </c>
      <c r="E54" s="17">
        <v>5634.76</v>
      </c>
      <c r="F54" s="17">
        <f t="shared" si="12"/>
        <v>5634.76</v>
      </c>
      <c r="G54" s="17">
        <f t="shared" si="13"/>
        <v>67617.119999999995</v>
      </c>
      <c r="H54" s="20">
        <f t="shared" si="11"/>
        <v>0</v>
      </c>
      <c r="I54" s="20">
        <f t="shared" si="11"/>
        <v>0</v>
      </c>
    </row>
    <row r="55" spans="2:9" ht="15" thickBot="1" x14ac:dyDescent="0.35">
      <c r="B55" s="29">
        <v>4</v>
      </c>
      <c r="C55" s="24" t="s">
        <v>77</v>
      </c>
      <c r="D55" s="24">
        <v>1</v>
      </c>
      <c r="E55" s="25">
        <v>3598.95</v>
      </c>
      <c r="F55" s="25">
        <f t="shared" si="12"/>
        <v>3598.95</v>
      </c>
      <c r="G55" s="25">
        <f t="shared" si="13"/>
        <v>43187.399999999994</v>
      </c>
      <c r="H55" s="127">
        <f t="shared" si="11"/>
        <v>13.039999999999964</v>
      </c>
      <c r="I55" s="127">
        <f t="shared" si="11"/>
        <v>156.47999999999593</v>
      </c>
    </row>
    <row r="56" spans="2:9" ht="15" thickBot="1" x14ac:dyDescent="0.35">
      <c r="B56" s="120">
        <v>5</v>
      </c>
      <c r="C56" s="16" t="s">
        <v>78</v>
      </c>
      <c r="D56" s="16">
        <v>1</v>
      </c>
      <c r="E56" s="17">
        <v>6727.38</v>
      </c>
      <c r="F56" s="17">
        <f t="shared" si="12"/>
        <v>6727.38</v>
      </c>
      <c r="G56" s="17">
        <f t="shared" si="13"/>
        <v>80728.56</v>
      </c>
      <c r="H56" s="20">
        <f t="shared" si="11"/>
        <v>0</v>
      </c>
      <c r="I56" s="20">
        <f t="shared" si="11"/>
        <v>0</v>
      </c>
    </row>
    <row r="57" spans="2:9" ht="15" thickBot="1" x14ac:dyDescent="0.35">
      <c r="B57" s="120">
        <v>6</v>
      </c>
      <c r="C57" s="16" t="s">
        <v>79</v>
      </c>
      <c r="D57" s="16">
        <v>1</v>
      </c>
      <c r="E57" s="17">
        <v>7664.42</v>
      </c>
      <c r="F57" s="17">
        <f t="shared" si="12"/>
        <v>7664.42</v>
      </c>
      <c r="G57" s="17">
        <f t="shared" si="13"/>
        <v>91973.040000000008</v>
      </c>
      <c r="H57" s="20">
        <f t="shared" si="11"/>
        <v>0</v>
      </c>
      <c r="I57" s="20">
        <f t="shared" si="11"/>
        <v>0</v>
      </c>
    </row>
    <row r="58" spans="2:9" ht="15" thickBot="1" x14ac:dyDescent="0.35">
      <c r="B58" s="29">
        <v>7</v>
      </c>
      <c r="C58" s="24" t="s">
        <v>80</v>
      </c>
      <c r="D58" s="24">
        <v>1</v>
      </c>
      <c r="E58" s="25">
        <v>4508.47</v>
      </c>
      <c r="F58" s="25">
        <f t="shared" si="12"/>
        <v>4508.47</v>
      </c>
      <c r="G58" s="25">
        <f t="shared" si="13"/>
        <v>54101.64</v>
      </c>
      <c r="H58" s="127">
        <f t="shared" si="11"/>
        <v>14.490000000000691</v>
      </c>
      <c r="I58" s="127">
        <f t="shared" si="11"/>
        <v>173.88000000000466</v>
      </c>
    </row>
    <row r="59" spans="2:9" ht="29.4" thickBot="1" x14ac:dyDescent="0.35">
      <c r="B59" s="120">
        <v>8</v>
      </c>
      <c r="C59" s="125" t="s">
        <v>81</v>
      </c>
      <c r="D59" s="124" t="s">
        <v>48</v>
      </c>
      <c r="E59" s="129">
        <v>1215.9100000000001</v>
      </c>
      <c r="F59" s="129">
        <f>E59</f>
        <v>1215.9100000000001</v>
      </c>
      <c r="G59" s="129">
        <f t="shared" si="13"/>
        <v>14590.920000000002</v>
      </c>
      <c r="H59" s="119">
        <f t="shared" si="11"/>
        <v>0</v>
      </c>
      <c r="I59" s="119">
        <f t="shared" si="11"/>
        <v>0</v>
      </c>
    </row>
    <row r="60" spans="2:9" ht="15" thickBot="1" x14ac:dyDescent="0.35">
      <c r="B60" s="141" t="s">
        <v>1</v>
      </c>
      <c r="C60" s="141"/>
      <c r="D60" s="22">
        <f>SUM(D52:D59)</f>
        <v>8</v>
      </c>
      <c r="E60" s="23"/>
      <c r="F60" s="23">
        <f>SUM(F52:F59)</f>
        <v>38330.080000000009</v>
      </c>
      <c r="G60" s="23">
        <f>SUM(G52:G59)</f>
        <v>459960.96</v>
      </c>
      <c r="H60" s="20">
        <f>SUM(H52:H59)</f>
        <v>66.6200000000008</v>
      </c>
      <c r="I60" s="20">
        <f>SUM(I52:I59)</f>
        <v>799.44000000000233</v>
      </c>
    </row>
    <row r="61" spans="2:9" ht="15" thickBot="1" x14ac:dyDescent="0.35"/>
    <row r="62" spans="2:9" ht="15" thickBot="1" x14ac:dyDescent="0.35">
      <c r="B62" s="143" t="s">
        <v>96</v>
      </c>
      <c r="C62" s="143"/>
      <c r="D62" s="143"/>
      <c r="E62" s="143"/>
      <c r="F62" s="143"/>
      <c r="G62" s="143"/>
    </row>
    <row r="63" spans="2:9" ht="43.8" thickBot="1" x14ac:dyDescent="0.35">
      <c r="B63" s="18" t="s">
        <v>0</v>
      </c>
      <c r="C63" s="19" t="s">
        <v>10</v>
      </c>
      <c r="D63" s="19" t="s">
        <v>11</v>
      </c>
      <c r="E63" s="19" t="s">
        <v>12</v>
      </c>
      <c r="F63" s="19" t="s">
        <v>13</v>
      </c>
      <c r="G63" s="19" t="s">
        <v>14</v>
      </c>
      <c r="H63" s="21" t="s">
        <v>15</v>
      </c>
      <c r="I63" s="21" t="s">
        <v>16</v>
      </c>
    </row>
    <row r="64" spans="2:9" ht="15" thickBot="1" x14ac:dyDescent="0.35">
      <c r="B64" s="29">
        <v>1</v>
      </c>
      <c r="C64" s="24" t="s">
        <v>74</v>
      </c>
      <c r="D64" s="24">
        <v>2</v>
      </c>
      <c r="E64" s="25">
        <v>2653.97</v>
      </c>
      <c r="F64" s="25">
        <f>D64*E64</f>
        <v>5307.94</v>
      </c>
      <c r="G64" s="25">
        <f>12*F64</f>
        <v>63695.28</v>
      </c>
      <c r="H64" s="127">
        <f t="shared" ref="H64:I71" si="14">F64-F52</f>
        <v>-144.78000000000065</v>
      </c>
      <c r="I64" s="127">
        <f t="shared" si="14"/>
        <v>-1737.3600000000006</v>
      </c>
    </row>
    <row r="65" spans="2:9" ht="15" thickBot="1" x14ac:dyDescent="0.35">
      <c r="B65" s="29">
        <v>2</v>
      </c>
      <c r="C65" s="24" t="s">
        <v>75</v>
      </c>
      <c r="D65" s="24">
        <v>1</v>
      </c>
      <c r="E65" s="25">
        <v>3452.53</v>
      </c>
      <c r="F65" s="25">
        <f t="shared" ref="F65:F70" si="15">D65*E65</f>
        <v>3452.53</v>
      </c>
      <c r="G65" s="25">
        <f t="shared" ref="G65:G71" si="16">12*F65</f>
        <v>41430.36</v>
      </c>
      <c r="H65" s="127">
        <f t="shared" si="14"/>
        <v>-74.9399999999996</v>
      </c>
      <c r="I65" s="127">
        <f t="shared" si="14"/>
        <v>-899.27999999999884</v>
      </c>
    </row>
    <row r="66" spans="2:9" ht="15" thickBot="1" x14ac:dyDescent="0.35">
      <c r="B66" s="29">
        <v>3</v>
      </c>
      <c r="C66" s="24" t="s">
        <v>76</v>
      </c>
      <c r="D66" s="24">
        <v>1</v>
      </c>
      <c r="E66" s="25">
        <v>5619.29</v>
      </c>
      <c r="F66" s="25">
        <f t="shared" si="15"/>
        <v>5619.29</v>
      </c>
      <c r="G66" s="25">
        <f t="shared" si="16"/>
        <v>67431.48</v>
      </c>
      <c r="H66" s="127">
        <f t="shared" si="14"/>
        <v>-15.470000000000255</v>
      </c>
      <c r="I66" s="127">
        <f t="shared" si="14"/>
        <v>-185.63999999999942</v>
      </c>
    </row>
    <row r="67" spans="2:9" ht="15" thickBot="1" x14ac:dyDescent="0.35">
      <c r="B67" s="29">
        <v>4</v>
      </c>
      <c r="C67" s="24" t="s">
        <v>77</v>
      </c>
      <c r="D67" s="24">
        <v>1</v>
      </c>
      <c r="E67" s="25">
        <v>3589.61</v>
      </c>
      <c r="F67" s="25">
        <f t="shared" si="15"/>
        <v>3589.61</v>
      </c>
      <c r="G67" s="25">
        <f t="shared" si="16"/>
        <v>43075.32</v>
      </c>
      <c r="H67" s="127">
        <f t="shared" si="14"/>
        <v>-9.3399999999996908</v>
      </c>
      <c r="I67" s="127">
        <f t="shared" si="14"/>
        <v>-112.07999999999447</v>
      </c>
    </row>
    <row r="68" spans="2:9" ht="15" thickBot="1" x14ac:dyDescent="0.35">
      <c r="B68" s="29">
        <v>5</v>
      </c>
      <c r="C68" s="24" t="s">
        <v>78</v>
      </c>
      <c r="D68" s="24">
        <v>1</v>
      </c>
      <c r="E68" s="25">
        <v>6709.2</v>
      </c>
      <c r="F68" s="25">
        <f t="shared" si="15"/>
        <v>6709.2</v>
      </c>
      <c r="G68" s="25">
        <f t="shared" si="16"/>
        <v>80510.399999999994</v>
      </c>
      <c r="H68" s="127">
        <f t="shared" si="14"/>
        <v>-18.180000000000291</v>
      </c>
      <c r="I68" s="127">
        <f t="shared" si="14"/>
        <v>-218.16000000000349</v>
      </c>
    </row>
    <row r="69" spans="2:9" ht="15" thickBot="1" x14ac:dyDescent="0.35">
      <c r="B69" s="29">
        <v>6</v>
      </c>
      <c r="C69" s="24" t="s">
        <v>79</v>
      </c>
      <c r="D69" s="24">
        <v>1</v>
      </c>
      <c r="E69" s="25">
        <v>7643.5</v>
      </c>
      <c r="F69" s="25">
        <f t="shared" si="15"/>
        <v>7643.5</v>
      </c>
      <c r="G69" s="25">
        <f t="shared" si="16"/>
        <v>91722</v>
      </c>
      <c r="H69" s="127">
        <f t="shared" si="14"/>
        <v>-20.920000000000073</v>
      </c>
      <c r="I69" s="127">
        <f t="shared" si="14"/>
        <v>-251.04000000000815</v>
      </c>
    </row>
    <row r="70" spans="2:9" ht="15" thickBot="1" x14ac:dyDescent="0.35">
      <c r="B70" s="29">
        <v>7</v>
      </c>
      <c r="C70" s="24" t="s">
        <v>80</v>
      </c>
      <c r="D70" s="24">
        <v>1</v>
      </c>
      <c r="E70" s="25">
        <v>4477.51</v>
      </c>
      <c r="F70" s="25">
        <f t="shared" si="15"/>
        <v>4477.51</v>
      </c>
      <c r="G70" s="25">
        <f t="shared" si="16"/>
        <v>53730.12</v>
      </c>
      <c r="H70" s="127">
        <f t="shared" si="14"/>
        <v>-30.960000000000036</v>
      </c>
      <c r="I70" s="127">
        <f t="shared" si="14"/>
        <v>-371.5199999999968</v>
      </c>
    </row>
    <row r="71" spans="2:9" ht="29.4" thickBot="1" x14ac:dyDescent="0.35">
      <c r="B71" s="132">
        <v>8</v>
      </c>
      <c r="C71" s="134" t="s">
        <v>81</v>
      </c>
      <c r="D71" s="135" t="s">
        <v>48</v>
      </c>
      <c r="E71" s="136">
        <v>1215.9100000000001</v>
      </c>
      <c r="F71" s="136">
        <f>E71</f>
        <v>1215.9100000000001</v>
      </c>
      <c r="G71" s="136">
        <f t="shared" si="16"/>
        <v>14590.920000000002</v>
      </c>
      <c r="H71" s="137">
        <f t="shared" si="14"/>
        <v>0</v>
      </c>
      <c r="I71" s="137">
        <f t="shared" si="14"/>
        <v>0</v>
      </c>
    </row>
    <row r="72" spans="2:9" ht="15" thickBot="1" x14ac:dyDescent="0.35">
      <c r="B72" s="146" t="s">
        <v>1</v>
      </c>
      <c r="C72" s="146"/>
      <c r="D72" s="138">
        <f>SUM(D64:D71)</f>
        <v>8</v>
      </c>
      <c r="E72" s="139"/>
      <c r="F72" s="139">
        <f>SUM(F64:F71)</f>
        <v>38015.490000000005</v>
      </c>
      <c r="G72" s="139">
        <f>SUM(G64:G71)</f>
        <v>456185.87999999995</v>
      </c>
      <c r="H72" s="133">
        <f>SUM(H64:H71)</f>
        <v>-314.5900000000006</v>
      </c>
      <c r="I72" s="133">
        <f>SUM(I64:I71)</f>
        <v>-3775.0800000000017</v>
      </c>
    </row>
    <row r="73" spans="2:9" ht="15" thickBot="1" x14ac:dyDescent="0.35"/>
    <row r="74" spans="2:9" ht="15" thickBot="1" x14ac:dyDescent="0.35">
      <c r="B74" s="143" t="s">
        <v>97</v>
      </c>
      <c r="C74" s="143"/>
      <c r="D74" s="143"/>
      <c r="E74" s="143"/>
      <c r="F74" s="143"/>
      <c r="G74" s="143"/>
    </row>
    <row r="75" spans="2:9" ht="43.8" thickBot="1" x14ac:dyDescent="0.35">
      <c r="B75" s="18" t="s">
        <v>0</v>
      </c>
      <c r="C75" s="19" t="s">
        <v>10</v>
      </c>
      <c r="D75" s="19" t="s">
        <v>11</v>
      </c>
      <c r="E75" s="19" t="s">
        <v>12</v>
      </c>
      <c r="F75" s="19" t="s">
        <v>13</v>
      </c>
      <c r="G75" s="19" t="s">
        <v>14</v>
      </c>
      <c r="H75" s="21" t="s">
        <v>15</v>
      </c>
      <c r="I75" s="21" t="s">
        <v>16</v>
      </c>
    </row>
    <row r="76" spans="2:9" ht="15" thickBot="1" x14ac:dyDescent="0.35">
      <c r="B76" s="29">
        <v>1</v>
      </c>
      <c r="C76" s="24" t="s">
        <v>74</v>
      </c>
      <c r="D76" s="24">
        <v>2</v>
      </c>
      <c r="E76" s="25">
        <v>2641.08</v>
      </c>
      <c r="F76" s="25">
        <f>D76*E76</f>
        <v>5282.16</v>
      </c>
      <c r="G76" s="25">
        <f>12*F76</f>
        <v>63385.919999999998</v>
      </c>
      <c r="H76" s="127">
        <f t="shared" ref="H76:I83" si="17">F76-F64</f>
        <v>-25.779999999999745</v>
      </c>
      <c r="I76" s="127">
        <f t="shared" si="17"/>
        <v>-309.36000000000058</v>
      </c>
    </row>
    <row r="77" spans="2:9" ht="15" thickBot="1" x14ac:dyDescent="0.35">
      <c r="B77" s="29">
        <v>2</v>
      </c>
      <c r="C77" s="24" t="s">
        <v>75</v>
      </c>
      <c r="D77" s="24">
        <v>1</v>
      </c>
      <c r="E77" s="25">
        <v>3434.9</v>
      </c>
      <c r="F77" s="25">
        <f t="shared" ref="F77:F82" si="18">D77*E77</f>
        <v>3434.9</v>
      </c>
      <c r="G77" s="25">
        <f t="shared" ref="G77:G83" si="19">12*F77</f>
        <v>41218.800000000003</v>
      </c>
      <c r="H77" s="127">
        <f t="shared" si="17"/>
        <v>-17.630000000000109</v>
      </c>
      <c r="I77" s="127">
        <f t="shared" si="17"/>
        <v>-211.55999999999767</v>
      </c>
    </row>
    <row r="78" spans="2:9" ht="15" thickBot="1" x14ac:dyDescent="0.35">
      <c r="B78" s="29">
        <v>3</v>
      </c>
      <c r="C78" s="24" t="s">
        <v>76</v>
      </c>
      <c r="D78" s="24">
        <v>1</v>
      </c>
      <c r="E78" s="25">
        <v>5588.92</v>
      </c>
      <c r="F78" s="25">
        <f t="shared" si="18"/>
        <v>5588.92</v>
      </c>
      <c r="G78" s="25">
        <f t="shared" si="19"/>
        <v>67067.040000000008</v>
      </c>
      <c r="H78" s="127">
        <f t="shared" si="17"/>
        <v>-30.369999999999891</v>
      </c>
      <c r="I78" s="127">
        <f t="shared" si="17"/>
        <v>-364.43999999998778</v>
      </c>
    </row>
    <row r="79" spans="2:9" ht="15" thickBot="1" x14ac:dyDescent="0.35">
      <c r="B79" s="29">
        <v>4</v>
      </c>
      <c r="C79" s="24" t="s">
        <v>77</v>
      </c>
      <c r="D79" s="24">
        <v>1</v>
      </c>
      <c r="E79" s="25">
        <v>3571.31</v>
      </c>
      <c r="F79" s="25">
        <f t="shared" si="18"/>
        <v>3571.31</v>
      </c>
      <c r="G79" s="25">
        <f t="shared" si="19"/>
        <v>42855.72</v>
      </c>
      <c r="H79" s="127">
        <f t="shared" si="17"/>
        <v>-18.300000000000182</v>
      </c>
      <c r="I79" s="127">
        <f t="shared" si="17"/>
        <v>-219.59999999999854</v>
      </c>
    </row>
    <row r="80" spans="2:9" ht="15" thickBot="1" x14ac:dyDescent="0.35">
      <c r="B80" s="29">
        <v>5</v>
      </c>
      <c r="C80" s="24" t="s">
        <v>78</v>
      </c>
      <c r="D80" s="24">
        <v>1</v>
      </c>
      <c r="E80" s="25">
        <v>6673.54</v>
      </c>
      <c r="F80" s="25">
        <f t="shared" si="18"/>
        <v>6673.54</v>
      </c>
      <c r="G80" s="25">
        <f t="shared" si="19"/>
        <v>80082.48</v>
      </c>
      <c r="H80" s="127">
        <f t="shared" si="17"/>
        <v>-35.659999999999854</v>
      </c>
      <c r="I80" s="127">
        <f t="shared" si="17"/>
        <v>-427.91999999999825</v>
      </c>
    </row>
    <row r="81" spans="2:9" ht="15" thickBot="1" x14ac:dyDescent="0.35">
      <c r="B81" s="29">
        <v>6</v>
      </c>
      <c r="C81" s="24" t="s">
        <v>79</v>
      </c>
      <c r="D81" s="24">
        <v>1</v>
      </c>
      <c r="E81" s="25">
        <v>7602.48</v>
      </c>
      <c r="F81" s="25">
        <f t="shared" si="18"/>
        <v>7602.48</v>
      </c>
      <c r="G81" s="25">
        <f t="shared" si="19"/>
        <v>91229.759999999995</v>
      </c>
      <c r="H81" s="127">
        <f t="shared" si="17"/>
        <v>-41.020000000000437</v>
      </c>
      <c r="I81" s="127">
        <f t="shared" si="17"/>
        <v>-492.24000000000524</v>
      </c>
    </row>
    <row r="82" spans="2:9" ht="15" thickBot="1" x14ac:dyDescent="0.35">
      <c r="B82" s="29">
        <v>7</v>
      </c>
      <c r="C82" s="24" t="s">
        <v>80</v>
      </c>
      <c r="D82" s="24">
        <v>1</v>
      </c>
      <c r="E82" s="25">
        <v>4454.1099999999997</v>
      </c>
      <c r="F82" s="25">
        <f t="shared" si="18"/>
        <v>4454.1099999999997</v>
      </c>
      <c r="G82" s="25">
        <f t="shared" si="19"/>
        <v>53449.319999999992</v>
      </c>
      <c r="H82" s="127">
        <f t="shared" si="17"/>
        <v>-23.400000000000546</v>
      </c>
      <c r="I82" s="127">
        <f t="shared" si="17"/>
        <v>-280.80000000001019</v>
      </c>
    </row>
    <row r="83" spans="2:9" ht="29.4" thickBot="1" x14ac:dyDescent="0.35">
      <c r="B83" s="132">
        <v>8</v>
      </c>
      <c r="C83" s="134" t="s">
        <v>81</v>
      </c>
      <c r="D83" s="135" t="s">
        <v>48</v>
      </c>
      <c r="E83" s="136">
        <v>1215.9100000000001</v>
      </c>
      <c r="F83" s="136">
        <f>E83</f>
        <v>1215.9100000000001</v>
      </c>
      <c r="G83" s="136">
        <f t="shared" si="19"/>
        <v>14590.920000000002</v>
      </c>
      <c r="H83" s="137">
        <f t="shared" si="17"/>
        <v>0</v>
      </c>
      <c r="I83" s="137">
        <f t="shared" si="17"/>
        <v>0</v>
      </c>
    </row>
    <row r="84" spans="2:9" ht="15" thickBot="1" x14ac:dyDescent="0.35">
      <c r="B84" s="146" t="s">
        <v>1</v>
      </c>
      <c r="C84" s="146"/>
      <c r="D84" s="138">
        <f>SUM(D76:D83)</f>
        <v>8</v>
      </c>
      <c r="E84" s="139"/>
      <c r="F84" s="139">
        <f>SUM(F76:F83)</f>
        <v>37823.33</v>
      </c>
      <c r="G84" s="139">
        <f>SUM(G76:G83)</f>
        <v>453879.96</v>
      </c>
      <c r="H84" s="133">
        <f>SUM(H76:H83)</f>
        <v>-192.16000000000076</v>
      </c>
      <c r="I84" s="133">
        <f>SUM(I76:I83)</f>
        <v>-2305.9199999999983</v>
      </c>
    </row>
  </sheetData>
  <mergeCells count="14">
    <mergeCell ref="B60:C60"/>
    <mergeCell ref="B62:G62"/>
    <mergeCell ref="B72:C72"/>
    <mergeCell ref="B74:G74"/>
    <mergeCell ref="B84:C84"/>
    <mergeCell ref="B48:C48"/>
    <mergeCell ref="B50:G50"/>
    <mergeCell ref="B2:G2"/>
    <mergeCell ref="B12:C12"/>
    <mergeCell ref="B14:G14"/>
    <mergeCell ref="B24:C24"/>
    <mergeCell ref="B26:G26"/>
    <mergeCell ref="B36:C36"/>
    <mergeCell ref="B38:G38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31"/>
  <sheetViews>
    <sheetView showGridLines="0" zoomScale="110" zoomScaleNormal="110" workbookViewId="0">
      <pane xSplit="1" topLeftCell="B1" activePane="topRight" state="frozen"/>
      <selection pane="topRight" activeCell="B25" sqref="B25"/>
    </sheetView>
  </sheetViews>
  <sheetFormatPr defaultColWidth="9.109375" defaultRowHeight="14.4" x14ac:dyDescent="0.3"/>
  <cols>
    <col min="1" max="1" width="5.5546875" style="116" bestFit="1" customWidth="1"/>
    <col min="2" max="2" width="11.44140625" style="65" customWidth="1"/>
    <col min="3" max="3" width="17.88671875" style="65" customWidth="1"/>
    <col min="4" max="4" width="19.109375" style="65" customWidth="1"/>
    <col min="5" max="5" width="13.88671875" style="65" customWidth="1"/>
    <col min="6" max="7" width="15.33203125" style="65" customWidth="1"/>
    <col min="8" max="8" width="16" style="65" customWidth="1"/>
    <col min="9" max="9" width="16.6640625" style="42" customWidth="1"/>
    <col min="10" max="10" width="13.88671875" style="65" customWidth="1"/>
    <col min="11" max="12" width="15.33203125" style="65" customWidth="1"/>
    <col min="13" max="13" width="16" style="65" customWidth="1"/>
    <col min="14" max="14" width="13.88671875" style="65" customWidth="1"/>
    <col min="15" max="16" width="15.33203125" style="65" customWidth="1"/>
    <col min="17" max="18" width="16" style="65" customWidth="1"/>
    <col min="19" max="19" width="16.6640625" style="42" customWidth="1"/>
    <col min="20" max="20" width="13.88671875" style="65" customWidth="1"/>
    <col min="21" max="22" width="15.33203125" style="65" customWidth="1"/>
    <col min="23" max="23" width="16" style="65" customWidth="1"/>
    <col min="24" max="24" width="13.88671875" style="65" customWidth="1"/>
    <col min="25" max="26" width="15.33203125" style="65" customWidth="1"/>
    <col min="27" max="28" width="16" style="65" customWidth="1"/>
    <col min="29" max="29" width="16.6640625" style="42" customWidth="1"/>
    <col min="30" max="30" width="13.88671875" style="65" customWidth="1"/>
    <col min="31" max="32" width="15.33203125" style="65" customWidth="1"/>
    <col min="33" max="33" width="16" style="65" customWidth="1"/>
    <col min="34" max="34" width="16.6640625" style="42" customWidth="1"/>
    <col min="35" max="35" width="13.88671875" style="65" customWidth="1"/>
    <col min="36" max="37" width="15.33203125" style="65" customWidth="1"/>
    <col min="38" max="38" width="16" style="65" customWidth="1"/>
    <col min="39" max="39" width="16.6640625" style="42" customWidth="1"/>
    <col min="40" max="40" width="13.88671875" style="65" customWidth="1"/>
    <col min="41" max="42" width="15.33203125" style="65" customWidth="1"/>
    <col min="43" max="43" width="16" style="65" customWidth="1"/>
    <col min="44" max="44" width="18.33203125" style="42" customWidth="1"/>
    <col min="45" max="45" width="13.88671875" style="65" customWidth="1"/>
    <col min="46" max="47" width="15.33203125" style="65" customWidth="1"/>
    <col min="48" max="48" width="16" style="65" customWidth="1"/>
    <col min="49" max="49" width="20.6640625" style="65" customWidth="1"/>
    <col min="50" max="16384" width="9.109375" style="65"/>
  </cols>
  <sheetData>
    <row r="1" spans="1:49" s="48" customFormat="1" x14ac:dyDescent="0.3">
      <c r="A1" s="112"/>
      <c r="I1" s="67"/>
      <c r="S1" s="67"/>
      <c r="AC1" s="67"/>
      <c r="AH1" s="67"/>
      <c r="AI1" s="181"/>
      <c r="AJ1" s="181"/>
      <c r="AK1" s="181"/>
      <c r="AM1" s="67"/>
      <c r="AN1" s="181"/>
      <c r="AO1" s="181"/>
      <c r="AR1" s="67"/>
    </row>
    <row r="2" spans="1:49" s="48" customFormat="1" x14ac:dyDescent="0.3">
      <c r="A2" s="112"/>
      <c r="AI2" s="181"/>
      <c r="AJ2" s="181"/>
      <c r="AK2" s="181"/>
      <c r="AN2" s="181"/>
      <c r="AO2" s="181"/>
    </row>
    <row r="3" spans="1:49" s="49" customFormat="1" x14ac:dyDescent="0.3">
      <c r="A3" s="113"/>
      <c r="B3" s="162" t="str">
        <f>'Resumo do Contrato'!B3</f>
        <v>Contrato 056.2017.PNR</v>
      </c>
      <c r="C3" s="162"/>
      <c r="D3" s="163"/>
      <c r="E3" s="161" t="s">
        <v>86</v>
      </c>
      <c r="F3" s="162"/>
      <c r="G3" s="162"/>
      <c r="H3" s="163"/>
      <c r="I3" s="147" t="s">
        <v>19</v>
      </c>
      <c r="J3" s="167" t="s">
        <v>89</v>
      </c>
      <c r="K3" s="168"/>
      <c r="L3" s="168"/>
      <c r="M3" s="168"/>
      <c r="N3" s="168"/>
      <c r="O3" s="168"/>
      <c r="P3" s="168"/>
      <c r="Q3" s="168"/>
      <c r="R3" s="169"/>
      <c r="S3" s="148" t="s">
        <v>19</v>
      </c>
      <c r="T3" s="168" t="s">
        <v>90</v>
      </c>
      <c r="U3" s="168"/>
      <c r="V3" s="168"/>
      <c r="W3" s="168"/>
      <c r="X3" s="168"/>
      <c r="Y3" s="168"/>
      <c r="Z3" s="168"/>
      <c r="AA3" s="168"/>
      <c r="AB3" s="168"/>
      <c r="AC3" s="148" t="s">
        <v>19</v>
      </c>
      <c r="AD3" s="174" t="s">
        <v>93</v>
      </c>
      <c r="AE3" s="162"/>
      <c r="AF3" s="162"/>
      <c r="AG3" s="175"/>
      <c r="AH3" s="148" t="s">
        <v>19</v>
      </c>
      <c r="AI3" s="168" t="s">
        <v>95</v>
      </c>
      <c r="AJ3" s="168"/>
      <c r="AK3" s="168"/>
      <c r="AL3" s="168"/>
      <c r="AM3" s="148" t="s">
        <v>19</v>
      </c>
      <c r="AN3" s="170" t="s">
        <v>99</v>
      </c>
      <c r="AO3" s="149"/>
      <c r="AP3" s="149"/>
      <c r="AQ3" s="171"/>
      <c r="AR3" s="148" t="s">
        <v>19</v>
      </c>
      <c r="AS3" s="176" t="s">
        <v>113</v>
      </c>
      <c r="AT3" s="177"/>
      <c r="AU3" s="177"/>
      <c r="AV3" s="178"/>
      <c r="AW3" s="148" t="s">
        <v>19</v>
      </c>
    </row>
    <row r="4" spans="1:49" s="49" customFormat="1" x14ac:dyDescent="0.3">
      <c r="A4" s="113"/>
      <c r="B4" s="159" t="str">
        <f>'Resumo do Contrato'!D4</f>
        <v>05/10/2017 a 04/10/2018</v>
      </c>
      <c r="C4" s="159"/>
      <c r="D4" s="160"/>
      <c r="E4" s="161" t="s">
        <v>56</v>
      </c>
      <c r="F4" s="162"/>
      <c r="G4" s="162"/>
      <c r="H4" s="163"/>
      <c r="I4" s="147"/>
      <c r="J4" s="167"/>
      <c r="K4" s="168"/>
      <c r="L4" s="168"/>
      <c r="M4" s="168"/>
      <c r="N4" s="168"/>
      <c r="O4" s="168"/>
      <c r="P4" s="168"/>
      <c r="Q4" s="168"/>
      <c r="R4" s="169"/>
      <c r="S4" s="148"/>
      <c r="T4" s="168"/>
      <c r="U4" s="168"/>
      <c r="V4" s="168"/>
      <c r="W4" s="168"/>
      <c r="X4" s="168"/>
      <c r="Y4" s="168"/>
      <c r="Z4" s="168"/>
      <c r="AA4" s="168"/>
      <c r="AB4" s="168"/>
      <c r="AC4" s="148"/>
      <c r="AD4" s="174" t="s">
        <v>94</v>
      </c>
      <c r="AE4" s="162"/>
      <c r="AF4" s="162"/>
      <c r="AG4" s="175"/>
      <c r="AH4" s="148"/>
      <c r="AI4" s="168" t="s">
        <v>98</v>
      </c>
      <c r="AJ4" s="168"/>
      <c r="AK4" s="168"/>
      <c r="AL4" s="168"/>
      <c r="AM4" s="148"/>
      <c r="AN4" s="183" t="s">
        <v>100</v>
      </c>
      <c r="AO4" s="149"/>
      <c r="AP4" s="149"/>
      <c r="AQ4" s="171"/>
      <c r="AR4" s="148"/>
      <c r="AS4" s="176" t="s">
        <v>71</v>
      </c>
      <c r="AT4" s="177"/>
      <c r="AU4" s="177"/>
      <c r="AV4" s="178"/>
      <c r="AW4" s="148"/>
    </row>
    <row r="5" spans="1:49" s="49" customFormat="1" x14ac:dyDescent="0.3">
      <c r="A5" s="113"/>
      <c r="B5" s="162"/>
      <c r="C5" s="162"/>
      <c r="D5" s="163"/>
      <c r="E5" s="161"/>
      <c r="F5" s="162"/>
      <c r="G5" s="162"/>
      <c r="H5" s="163"/>
      <c r="I5" s="147"/>
      <c r="J5" s="172" t="s">
        <v>87</v>
      </c>
      <c r="K5" s="149"/>
      <c r="L5" s="149"/>
      <c r="M5" s="149"/>
      <c r="N5" s="149" t="s">
        <v>88</v>
      </c>
      <c r="O5" s="149"/>
      <c r="P5" s="149"/>
      <c r="Q5" s="149"/>
      <c r="R5" s="101"/>
      <c r="S5" s="148"/>
      <c r="T5" s="170" t="s">
        <v>91</v>
      </c>
      <c r="U5" s="149"/>
      <c r="V5" s="149"/>
      <c r="W5" s="149"/>
      <c r="X5" s="149" t="s">
        <v>92</v>
      </c>
      <c r="Y5" s="149"/>
      <c r="Z5" s="149"/>
      <c r="AA5" s="149"/>
      <c r="AB5" s="72"/>
      <c r="AC5" s="148"/>
      <c r="AD5" s="174"/>
      <c r="AE5" s="162"/>
      <c r="AF5" s="162"/>
      <c r="AG5" s="175"/>
      <c r="AH5" s="148"/>
      <c r="AI5" s="167"/>
      <c r="AJ5" s="168"/>
      <c r="AK5" s="168"/>
      <c r="AL5" s="169"/>
      <c r="AM5" s="148"/>
      <c r="AN5" s="170"/>
      <c r="AO5" s="149"/>
      <c r="AP5" s="149"/>
      <c r="AQ5" s="171"/>
      <c r="AR5" s="148"/>
      <c r="AS5" s="176"/>
      <c r="AT5" s="177"/>
      <c r="AU5" s="177"/>
      <c r="AV5" s="178"/>
      <c r="AW5" s="148"/>
    </row>
    <row r="6" spans="1:49" s="52" customFormat="1" ht="28.8" x14ac:dyDescent="0.3">
      <c r="A6" s="113"/>
      <c r="B6" s="157"/>
      <c r="C6" s="50" t="s">
        <v>22</v>
      </c>
      <c r="D6" s="81" t="s">
        <v>27</v>
      </c>
      <c r="E6" s="76" t="s">
        <v>114</v>
      </c>
      <c r="F6" s="50" t="s">
        <v>115</v>
      </c>
      <c r="G6" s="50" t="s">
        <v>28</v>
      </c>
      <c r="H6" s="87" t="s">
        <v>21</v>
      </c>
      <c r="I6" s="147"/>
      <c r="J6" s="76" t="s">
        <v>114</v>
      </c>
      <c r="K6" s="50" t="s">
        <v>115</v>
      </c>
      <c r="L6" s="50" t="s">
        <v>28</v>
      </c>
      <c r="M6" s="51" t="s">
        <v>30</v>
      </c>
      <c r="N6" s="76" t="s">
        <v>114</v>
      </c>
      <c r="O6" s="50" t="s">
        <v>115</v>
      </c>
      <c r="P6" s="50" t="s">
        <v>28</v>
      </c>
      <c r="Q6" s="51" t="s">
        <v>30</v>
      </c>
      <c r="R6" s="87" t="s">
        <v>21</v>
      </c>
      <c r="S6" s="148"/>
      <c r="T6" s="76" t="s">
        <v>114</v>
      </c>
      <c r="U6" s="50" t="s">
        <v>115</v>
      </c>
      <c r="V6" s="50" t="s">
        <v>28</v>
      </c>
      <c r="W6" s="51" t="s">
        <v>30</v>
      </c>
      <c r="X6" s="76" t="s">
        <v>114</v>
      </c>
      <c r="Y6" s="50" t="s">
        <v>115</v>
      </c>
      <c r="Z6" s="50" t="s">
        <v>28</v>
      </c>
      <c r="AA6" s="51" t="s">
        <v>30</v>
      </c>
      <c r="AB6" s="103" t="s">
        <v>21</v>
      </c>
      <c r="AC6" s="148"/>
      <c r="AD6" s="76" t="s">
        <v>114</v>
      </c>
      <c r="AE6" s="50" t="s">
        <v>115</v>
      </c>
      <c r="AF6" s="50" t="s">
        <v>28</v>
      </c>
      <c r="AG6" s="103" t="s">
        <v>21</v>
      </c>
      <c r="AH6" s="148"/>
      <c r="AI6" s="76" t="s">
        <v>114</v>
      </c>
      <c r="AJ6" s="50" t="s">
        <v>115</v>
      </c>
      <c r="AK6" s="50" t="s">
        <v>28</v>
      </c>
      <c r="AL6" s="103" t="s">
        <v>21</v>
      </c>
      <c r="AM6" s="148"/>
      <c r="AN6" s="76" t="s">
        <v>114</v>
      </c>
      <c r="AO6" s="50" t="s">
        <v>115</v>
      </c>
      <c r="AP6" s="50" t="s">
        <v>28</v>
      </c>
      <c r="AQ6" s="103" t="s">
        <v>21</v>
      </c>
      <c r="AR6" s="148"/>
      <c r="AS6" s="76" t="s">
        <v>114</v>
      </c>
      <c r="AT6" s="50" t="s">
        <v>115</v>
      </c>
      <c r="AU6" s="50" t="s">
        <v>28</v>
      </c>
      <c r="AV6" s="103" t="s">
        <v>21</v>
      </c>
      <c r="AW6" s="148"/>
    </row>
    <row r="7" spans="1:49" s="49" customFormat="1" x14ac:dyDescent="0.3">
      <c r="A7" s="113"/>
      <c r="B7" s="157"/>
      <c r="C7" s="53">
        <f>D7/12</f>
        <v>35624.57</v>
      </c>
      <c r="D7" s="82">
        <v>427494.84</v>
      </c>
      <c r="E7" s="88">
        <f>F7/12</f>
        <v>35624.57</v>
      </c>
      <c r="F7" s="54">
        <v>427494.84</v>
      </c>
      <c r="G7" s="54">
        <f>E7-C7</f>
        <v>0</v>
      </c>
      <c r="H7" s="89">
        <f>G22</f>
        <v>427494.84</v>
      </c>
      <c r="I7" s="100">
        <f>H7+D7</f>
        <v>854989.68</v>
      </c>
      <c r="J7" s="88">
        <f>K7/12</f>
        <v>36055.040000000001</v>
      </c>
      <c r="K7" s="54">
        <v>432660.47999999998</v>
      </c>
      <c r="L7" s="54">
        <f>J7-C7</f>
        <v>430.47000000000116</v>
      </c>
      <c r="M7" s="55">
        <f>K22</f>
        <v>860.94000000000233</v>
      </c>
      <c r="N7" s="54">
        <f>O7/12</f>
        <v>36695.07</v>
      </c>
      <c r="O7" s="54">
        <v>440340.83999999997</v>
      </c>
      <c r="P7" s="54">
        <f>N7-E7</f>
        <v>1070.5</v>
      </c>
      <c r="Q7" s="55">
        <f>O22</f>
        <v>7493.5</v>
      </c>
      <c r="R7" s="89">
        <f>Q7+M7</f>
        <v>8354.4400000000023</v>
      </c>
      <c r="S7" s="105">
        <f>R7+I7</f>
        <v>863344.12000000011</v>
      </c>
      <c r="T7" s="77">
        <f>U7/12</f>
        <v>38263.46</v>
      </c>
      <c r="U7" s="54">
        <v>459161.51999999996</v>
      </c>
      <c r="V7" s="54">
        <f>T7-N7</f>
        <v>1568.3899999999994</v>
      </c>
      <c r="W7" s="55">
        <f>U22</f>
        <v>1568.3899999999994</v>
      </c>
      <c r="X7" s="54">
        <f>Y7/12</f>
        <v>38330.080000000002</v>
      </c>
      <c r="Y7" s="54">
        <v>459960.96</v>
      </c>
      <c r="Z7" s="54">
        <f>X7-N7</f>
        <v>1635.010000000002</v>
      </c>
      <c r="AA7" s="55">
        <f>Y22</f>
        <v>13298.08133333335</v>
      </c>
      <c r="AB7" s="104">
        <f>AA7+W7</f>
        <v>14866.471333333349</v>
      </c>
      <c r="AC7" s="105">
        <f>AB7+S7</f>
        <v>878210.5913333334</v>
      </c>
      <c r="AD7" s="77">
        <f>AE7/12</f>
        <v>38330.080000000002</v>
      </c>
      <c r="AE7" s="54">
        <v>459960.96</v>
      </c>
      <c r="AF7" s="54">
        <f>AD7-X7</f>
        <v>0</v>
      </c>
      <c r="AG7" s="104">
        <f>AF22</f>
        <v>459960.96000000014</v>
      </c>
      <c r="AH7" s="105">
        <f>AG7+AC7</f>
        <v>1338171.5513333336</v>
      </c>
      <c r="AI7" s="77">
        <f>AJ7/12</f>
        <v>38015.49</v>
      </c>
      <c r="AJ7" s="54">
        <v>456185.87999999995</v>
      </c>
      <c r="AK7" s="54">
        <f>AI7-AD7</f>
        <v>-314.59000000000378</v>
      </c>
      <c r="AL7" s="104">
        <f>AJ22</f>
        <v>-3775.0800000000454</v>
      </c>
      <c r="AM7" s="105">
        <f>AL7+AH7</f>
        <v>1334396.4713333335</v>
      </c>
      <c r="AN7" s="77">
        <f>AO7/12</f>
        <v>37823.33</v>
      </c>
      <c r="AO7" s="54">
        <v>453879.96</v>
      </c>
      <c r="AP7" s="54">
        <f>AN7-AI7</f>
        <v>-192.15999999999622</v>
      </c>
      <c r="AQ7" s="104">
        <f>AO22</f>
        <v>-1755.0613333332988</v>
      </c>
      <c r="AR7" s="105">
        <f>AQ7+AM7</f>
        <v>1332641.4100000001</v>
      </c>
      <c r="AS7" s="77">
        <f>AT7/12</f>
        <v>37823.33</v>
      </c>
      <c r="AT7" s="54">
        <v>453879.96</v>
      </c>
      <c r="AU7" s="54">
        <f>AS7-AN7</f>
        <v>0</v>
      </c>
      <c r="AV7" s="104">
        <f>AU22</f>
        <v>453879.96000000014</v>
      </c>
      <c r="AW7" s="105">
        <f>AV7+AR7</f>
        <v>1786521.3700000003</v>
      </c>
    </row>
    <row r="8" spans="1:49" s="49" customFormat="1" x14ac:dyDescent="0.3">
      <c r="A8" s="113"/>
      <c r="B8" s="150" t="s">
        <v>23</v>
      </c>
      <c r="C8" s="150"/>
      <c r="D8" s="83"/>
      <c r="E8" s="158" t="s">
        <v>23</v>
      </c>
      <c r="F8" s="150"/>
      <c r="G8" s="56"/>
      <c r="H8" s="90"/>
      <c r="I8" s="57"/>
      <c r="J8" s="158" t="s">
        <v>23</v>
      </c>
      <c r="K8" s="150"/>
      <c r="L8" s="56"/>
      <c r="M8" s="57"/>
      <c r="N8" s="150" t="s">
        <v>23</v>
      </c>
      <c r="O8" s="150"/>
      <c r="P8" s="56"/>
      <c r="Q8" s="57"/>
      <c r="R8" s="90"/>
      <c r="S8" s="106"/>
      <c r="T8" s="173" t="s">
        <v>23</v>
      </c>
      <c r="U8" s="150"/>
      <c r="V8" s="56"/>
      <c r="W8" s="57"/>
      <c r="X8" s="150" t="s">
        <v>23</v>
      </c>
      <c r="Y8" s="150"/>
      <c r="Z8" s="56"/>
      <c r="AA8" s="57"/>
      <c r="AB8" s="57"/>
      <c r="AC8" s="106"/>
      <c r="AD8" s="173" t="s">
        <v>23</v>
      </c>
      <c r="AE8" s="150"/>
      <c r="AF8" s="56"/>
      <c r="AG8" s="57"/>
      <c r="AH8" s="106"/>
      <c r="AI8" s="173" t="s">
        <v>23</v>
      </c>
      <c r="AJ8" s="150"/>
      <c r="AK8" s="56"/>
      <c r="AL8" s="57"/>
      <c r="AM8" s="106"/>
      <c r="AN8" s="173" t="s">
        <v>23</v>
      </c>
      <c r="AO8" s="150"/>
      <c r="AP8" s="56"/>
      <c r="AQ8" s="57"/>
      <c r="AR8" s="106"/>
      <c r="AS8" s="173" t="s">
        <v>23</v>
      </c>
      <c r="AT8" s="150"/>
      <c r="AU8" s="56"/>
      <c r="AV8" s="57"/>
      <c r="AW8" s="106"/>
    </row>
    <row r="9" spans="1:49" s="62" customFormat="1" x14ac:dyDescent="0.3">
      <c r="A9" s="114"/>
      <c r="B9" s="58" t="s">
        <v>24</v>
      </c>
      <c r="C9" s="59" t="s">
        <v>25</v>
      </c>
      <c r="D9" s="84"/>
      <c r="E9" s="91" t="s">
        <v>24</v>
      </c>
      <c r="F9" s="60" t="s">
        <v>20</v>
      </c>
      <c r="G9" s="60" t="s">
        <v>25</v>
      </c>
      <c r="H9" s="92"/>
      <c r="I9" s="57"/>
      <c r="J9" s="91" t="s">
        <v>24</v>
      </c>
      <c r="K9" s="60" t="s">
        <v>20</v>
      </c>
      <c r="L9" s="60" t="s">
        <v>25</v>
      </c>
      <c r="M9" s="61"/>
      <c r="N9" s="58" t="s">
        <v>24</v>
      </c>
      <c r="O9" s="60" t="s">
        <v>20</v>
      </c>
      <c r="P9" s="60" t="s">
        <v>25</v>
      </c>
      <c r="Q9" s="61"/>
      <c r="R9" s="92" t="s">
        <v>25</v>
      </c>
      <c r="S9" s="106"/>
      <c r="T9" s="78" t="s">
        <v>24</v>
      </c>
      <c r="U9" s="60" t="s">
        <v>20</v>
      </c>
      <c r="V9" s="60" t="s">
        <v>25</v>
      </c>
      <c r="W9" s="61"/>
      <c r="X9" s="58" t="s">
        <v>24</v>
      </c>
      <c r="Y9" s="60" t="s">
        <v>20</v>
      </c>
      <c r="Z9" s="60" t="s">
        <v>25</v>
      </c>
      <c r="AA9" s="61"/>
      <c r="AB9" s="61" t="s">
        <v>25</v>
      </c>
      <c r="AC9" s="106"/>
      <c r="AD9" s="78" t="s">
        <v>24</v>
      </c>
      <c r="AE9" s="60" t="s">
        <v>20</v>
      </c>
      <c r="AF9" s="60" t="s">
        <v>25</v>
      </c>
      <c r="AG9" s="61"/>
      <c r="AH9" s="106"/>
      <c r="AI9" s="78" t="s">
        <v>24</v>
      </c>
      <c r="AJ9" s="60" t="s">
        <v>20</v>
      </c>
      <c r="AK9" s="60" t="s">
        <v>25</v>
      </c>
      <c r="AL9" s="65"/>
      <c r="AM9" s="106"/>
      <c r="AN9" s="78" t="s">
        <v>24</v>
      </c>
      <c r="AO9" s="60" t="s">
        <v>20</v>
      </c>
      <c r="AP9" s="60" t="s">
        <v>25</v>
      </c>
      <c r="AQ9" s="61"/>
      <c r="AR9" s="110"/>
      <c r="AS9" s="91" t="s">
        <v>24</v>
      </c>
      <c r="AT9" s="60" t="s">
        <v>20</v>
      </c>
      <c r="AU9" s="60" t="s">
        <v>25</v>
      </c>
      <c r="AV9" s="61"/>
      <c r="AW9" s="106"/>
    </row>
    <row r="10" spans="1:49" s="49" customFormat="1" ht="15" customHeight="1" x14ac:dyDescent="0.3">
      <c r="A10" s="115" t="s">
        <v>40</v>
      </c>
      <c r="B10" s="151" t="s">
        <v>26</v>
      </c>
      <c r="C10" s="53">
        <v>35624.57</v>
      </c>
      <c r="D10" s="85"/>
      <c r="E10" s="154" t="s">
        <v>31</v>
      </c>
      <c r="F10" s="73"/>
      <c r="G10" s="53">
        <v>35624.57</v>
      </c>
      <c r="H10" s="93"/>
      <c r="I10" s="57"/>
      <c r="J10" s="154" t="s">
        <v>26</v>
      </c>
      <c r="K10" s="73"/>
      <c r="L10" s="109"/>
      <c r="M10" s="63"/>
      <c r="N10" s="151" t="s">
        <v>26</v>
      </c>
      <c r="O10" s="73"/>
      <c r="P10" s="109"/>
      <c r="Q10" s="63"/>
      <c r="R10" s="102">
        <f>O10+K10+G10</f>
        <v>35624.57</v>
      </c>
      <c r="S10" s="106"/>
      <c r="T10" s="164" t="s">
        <v>31</v>
      </c>
      <c r="U10" s="73"/>
      <c r="V10" s="109"/>
      <c r="W10" s="63"/>
      <c r="X10" s="151" t="s">
        <v>31</v>
      </c>
      <c r="Y10" s="73"/>
      <c r="Z10" s="109"/>
      <c r="AA10" s="63"/>
      <c r="AB10" s="108">
        <f>Y10+U10+36695.07</f>
        <v>36695.07</v>
      </c>
      <c r="AC10" s="106"/>
      <c r="AD10" s="164" t="s">
        <v>32</v>
      </c>
      <c r="AE10" s="180" t="s">
        <v>48</v>
      </c>
      <c r="AF10" s="179">
        <v>38330.080000000002</v>
      </c>
      <c r="AG10" s="63"/>
      <c r="AH10" s="106"/>
      <c r="AI10" s="164" t="s">
        <v>32</v>
      </c>
      <c r="AJ10" s="179">
        <v>-314.59000000000378</v>
      </c>
      <c r="AK10" s="182">
        <f>AJ10+AF10</f>
        <v>38015.49</v>
      </c>
      <c r="AL10" s="65"/>
      <c r="AM10" s="106"/>
      <c r="AN10" s="164" t="s">
        <v>32</v>
      </c>
      <c r="AO10" s="73"/>
      <c r="AP10" s="73">
        <f>AO10+AK10</f>
        <v>38015.49</v>
      </c>
      <c r="AQ10" s="63"/>
      <c r="AR10" s="110"/>
      <c r="AS10" s="111" t="s">
        <v>101</v>
      </c>
      <c r="AT10" s="73">
        <v>0</v>
      </c>
      <c r="AU10" s="179">
        <v>37823.33</v>
      </c>
      <c r="AV10" s="63"/>
      <c r="AW10" s="106"/>
    </row>
    <row r="11" spans="1:49" s="49" customFormat="1" ht="15" customHeight="1" x14ac:dyDescent="0.3">
      <c r="A11" s="115" t="s">
        <v>41</v>
      </c>
      <c r="B11" s="152"/>
      <c r="C11" s="53">
        <v>35624.57</v>
      </c>
      <c r="D11" s="85"/>
      <c r="E11" s="155"/>
      <c r="F11" s="73"/>
      <c r="G11" s="53">
        <v>35624.57</v>
      </c>
      <c r="H11" s="94"/>
      <c r="I11" s="57"/>
      <c r="J11" s="155"/>
      <c r="K11" s="73"/>
      <c r="L11" s="109"/>
      <c r="M11" s="64"/>
      <c r="N11" s="152"/>
      <c r="O11" s="73"/>
      <c r="P11" s="109"/>
      <c r="Q11" s="63"/>
      <c r="R11" s="102">
        <f t="shared" ref="R11:R21" si="0">O11+K11+G11</f>
        <v>35624.57</v>
      </c>
      <c r="S11" s="106"/>
      <c r="T11" s="165"/>
      <c r="U11" s="73"/>
      <c r="V11" s="109"/>
      <c r="W11" s="63"/>
      <c r="X11" s="152"/>
      <c r="Y11" s="73"/>
      <c r="Z11" s="109"/>
      <c r="AA11" s="63"/>
      <c r="AB11" s="108">
        <f t="shared" ref="AB11:AB21" si="1">Y11+U11+36695.07</f>
        <v>36695.07</v>
      </c>
      <c r="AC11" s="106"/>
      <c r="AD11" s="165"/>
      <c r="AE11" s="180" t="s">
        <v>48</v>
      </c>
      <c r="AF11" s="179">
        <v>38330.080000000002</v>
      </c>
      <c r="AG11" s="63"/>
      <c r="AH11" s="106"/>
      <c r="AI11" s="165"/>
      <c r="AJ11" s="179">
        <v>-314.59000000000378</v>
      </c>
      <c r="AK11" s="182">
        <f t="shared" ref="AK11:AK21" si="2">AJ11+AF11</f>
        <v>38015.49</v>
      </c>
      <c r="AL11" s="65"/>
      <c r="AM11" s="106"/>
      <c r="AN11" s="165"/>
      <c r="AO11" s="73"/>
      <c r="AP11" s="73">
        <f t="shared" ref="AP11:AP21" si="3">AO11+AK11</f>
        <v>38015.49</v>
      </c>
      <c r="AQ11" s="63"/>
      <c r="AR11" s="110"/>
      <c r="AS11" s="111" t="s">
        <v>102</v>
      </c>
      <c r="AT11" s="73">
        <v>0</v>
      </c>
      <c r="AU11" s="179">
        <v>37823.33</v>
      </c>
      <c r="AV11" s="63"/>
      <c r="AW11" s="106"/>
    </row>
    <row r="12" spans="1:49" s="49" customFormat="1" ht="15" customHeight="1" x14ac:dyDescent="0.3">
      <c r="A12" s="115" t="s">
        <v>42</v>
      </c>
      <c r="B12" s="152"/>
      <c r="C12" s="53">
        <v>35624.57</v>
      </c>
      <c r="D12" s="85"/>
      <c r="E12" s="155"/>
      <c r="F12" s="73"/>
      <c r="G12" s="53">
        <v>35624.57</v>
      </c>
      <c r="H12" s="94"/>
      <c r="I12" s="57"/>
      <c r="J12" s="155"/>
      <c r="K12" s="73"/>
      <c r="L12" s="109"/>
      <c r="M12" s="64"/>
      <c r="N12" s="152"/>
      <c r="O12" s="73"/>
      <c r="P12" s="109"/>
      <c r="Q12" s="64"/>
      <c r="R12" s="102">
        <f t="shared" si="0"/>
        <v>35624.57</v>
      </c>
      <c r="S12" s="106"/>
      <c r="T12" s="165"/>
      <c r="U12" s="73">
        <f>(V7/30)*4</f>
        <v>209.1186666666666</v>
      </c>
      <c r="V12" s="109"/>
      <c r="W12" s="63"/>
      <c r="X12" s="152"/>
      <c r="Y12" s="73"/>
      <c r="Z12" s="109"/>
      <c r="AA12" s="63"/>
      <c r="AB12" s="108">
        <f t="shared" si="1"/>
        <v>36904.188666666669</v>
      </c>
      <c r="AC12" s="106"/>
      <c r="AD12" s="165"/>
      <c r="AE12" s="180" t="s">
        <v>48</v>
      </c>
      <c r="AF12" s="179">
        <v>38330.080000000002</v>
      </c>
      <c r="AG12" s="63"/>
      <c r="AH12" s="106"/>
      <c r="AI12" s="165"/>
      <c r="AJ12" s="179">
        <v>-314.59000000000378</v>
      </c>
      <c r="AK12" s="182">
        <f t="shared" si="2"/>
        <v>38015.49</v>
      </c>
      <c r="AL12" s="65"/>
      <c r="AM12" s="106"/>
      <c r="AN12" s="165"/>
      <c r="AO12" s="73">
        <f>(AP7/30)*4</f>
        <v>-25.621333333332828</v>
      </c>
      <c r="AP12" s="73">
        <f t="shared" si="3"/>
        <v>37989.868666666662</v>
      </c>
      <c r="AQ12" s="63"/>
      <c r="AR12" s="110"/>
      <c r="AS12" s="111" t="s">
        <v>103</v>
      </c>
      <c r="AT12" s="73">
        <v>0</v>
      </c>
      <c r="AU12" s="179">
        <v>37823.33</v>
      </c>
      <c r="AV12" s="63"/>
      <c r="AW12" s="106"/>
    </row>
    <row r="13" spans="1:49" s="49" customFormat="1" ht="15" customHeight="1" x14ac:dyDescent="0.3">
      <c r="A13" s="115" t="s">
        <v>43</v>
      </c>
      <c r="B13" s="152"/>
      <c r="C13" s="53">
        <v>35624.57</v>
      </c>
      <c r="D13" s="85"/>
      <c r="E13" s="155"/>
      <c r="F13" s="73"/>
      <c r="G13" s="53">
        <v>35624.57</v>
      </c>
      <c r="H13" s="93"/>
      <c r="I13" s="57"/>
      <c r="J13" s="155"/>
      <c r="K13" s="54">
        <v>430.47000000000116</v>
      </c>
      <c r="L13" s="109"/>
      <c r="M13" s="63"/>
      <c r="N13" s="152"/>
      <c r="O13" s="73"/>
      <c r="P13" s="109"/>
      <c r="Q13" s="63"/>
      <c r="R13" s="102">
        <f t="shared" si="0"/>
        <v>36055.040000000001</v>
      </c>
      <c r="S13" s="106"/>
      <c r="T13" s="165"/>
      <c r="U13" s="179">
        <f>(V7/30)*26</f>
        <v>1359.2713333333329</v>
      </c>
      <c r="V13" s="109"/>
      <c r="W13" s="63"/>
      <c r="X13" s="152"/>
      <c r="Y13" s="73">
        <f>(Z7/30)*4</f>
        <v>218.0013333333336</v>
      </c>
      <c r="Z13" s="109"/>
      <c r="AA13" s="63"/>
      <c r="AB13" s="108">
        <f t="shared" si="1"/>
        <v>38272.342666666664</v>
      </c>
      <c r="AC13" s="106"/>
      <c r="AD13" s="165"/>
      <c r="AE13" s="180" t="s">
        <v>48</v>
      </c>
      <c r="AF13" s="179">
        <v>38330.080000000002</v>
      </c>
      <c r="AG13" s="63"/>
      <c r="AH13" s="106"/>
      <c r="AI13" s="165"/>
      <c r="AJ13" s="179">
        <v>-314.59000000000378</v>
      </c>
      <c r="AK13" s="182">
        <f t="shared" si="2"/>
        <v>38015.49</v>
      </c>
      <c r="AL13" s="65"/>
      <c r="AM13" s="106"/>
      <c r="AN13" s="165"/>
      <c r="AO13" s="179">
        <v>-192.15999999999622</v>
      </c>
      <c r="AP13" s="73">
        <f t="shared" si="3"/>
        <v>37823.33</v>
      </c>
      <c r="AQ13" s="63"/>
      <c r="AR13" s="110"/>
      <c r="AS13" s="111" t="s">
        <v>104</v>
      </c>
      <c r="AT13" s="73">
        <v>0</v>
      </c>
      <c r="AU13" s="179">
        <v>37823.33</v>
      </c>
      <c r="AV13" s="63"/>
      <c r="AW13" s="106"/>
    </row>
    <row r="14" spans="1:49" s="49" customFormat="1" ht="15" customHeight="1" x14ac:dyDescent="0.3">
      <c r="A14" s="115" t="s">
        <v>44</v>
      </c>
      <c r="B14" s="152"/>
      <c r="C14" s="53">
        <v>35624.57</v>
      </c>
      <c r="D14" s="85"/>
      <c r="E14" s="155"/>
      <c r="F14" s="73"/>
      <c r="G14" s="53">
        <v>35624.57</v>
      </c>
      <c r="H14" s="93"/>
      <c r="I14" s="57"/>
      <c r="J14" s="155"/>
      <c r="K14" s="179">
        <v>430.47000000000116</v>
      </c>
      <c r="L14" s="109"/>
      <c r="M14" s="63"/>
      <c r="N14" s="152"/>
      <c r="O14" s="73"/>
      <c r="P14" s="109"/>
      <c r="Q14" s="63"/>
      <c r="R14" s="102">
        <f t="shared" si="0"/>
        <v>36055.040000000001</v>
      </c>
      <c r="S14" s="106"/>
      <c r="T14" s="165"/>
      <c r="U14" s="73"/>
      <c r="V14" s="109"/>
      <c r="W14" s="63"/>
      <c r="X14" s="152"/>
      <c r="Y14" s="54">
        <v>1635.010000000002</v>
      </c>
      <c r="Z14" s="109"/>
      <c r="AA14" s="63"/>
      <c r="AB14" s="108">
        <f t="shared" si="1"/>
        <v>38330.080000000002</v>
      </c>
      <c r="AC14" s="106"/>
      <c r="AD14" s="165"/>
      <c r="AE14" s="180" t="s">
        <v>48</v>
      </c>
      <c r="AF14" s="179">
        <v>38330.080000000002</v>
      </c>
      <c r="AG14" s="63"/>
      <c r="AH14" s="106"/>
      <c r="AI14" s="165"/>
      <c r="AJ14" s="179">
        <v>-314.59000000000378</v>
      </c>
      <c r="AK14" s="182">
        <f t="shared" si="2"/>
        <v>38015.49</v>
      </c>
      <c r="AL14" s="65"/>
      <c r="AM14" s="106"/>
      <c r="AN14" s="165"/>
      <c r="AO14" s="179">
        <v>-192.15999999999622</v>
      </c>
      <c r="AP14" s="73">
        <f t="shared" si="3"/>
        <v>37823.33</v>
      </c>
      <c r="AQ14" s="63"/>
      <c r="AR14" s="110"/>
      <c r="AS14" s="111" t="s">
        <v>105</v>
      </c>
      <c r="AT14" s="73">
        <v>0</v>
      </c>
      <c r="AU14" s="179">
        <v>37823.33</v>
      </c>
      <c r="AV14" s="63"/>
      <c r="AW14" s="106"/>
    </row>
    <row r="15" spans="1:49" s="49" customFormat="1" ht="15" customHeight="1" x14ac:dyDescent="0.3">
      <c r="A15" s="115" t="s">
        <v>33</v>
      </c>
      <c r="B15" s="152"/>
      <c r="C15" s="53">
        <v>35624.57</v>
      </c>
      <c r="D15" s="85"/>
      <c r="E15" s="155"/>
      <c r="F15" s="73"/>
      <c r="G15" s="53">
        <v>35624.57</v>
      </c>
      <c r="H15" s="93"/>
      <c r="I15" s="57"/>
      <c r="J15" s="155"/>
      <c r="K15" s="73"/>
      <c r="L15" s="109"/>
      <c r="M15" s="63"/>
      <c r="N15" s="152"/>
      <c r="O15" s="54">
        <v>1070.5</v>
      </c>
      <c r="P15" s="109"/>
      <c r="Q15" s="63"/>
      <c r="R15" s="102">
        <f t="shared" si="0"/>
        <v>36695.07</v>
      </c>
      <c r="S15" s="106"/>
      <c r="T15" s="165"/>
      <c r="U15" s="73"/>
      <c r="V15" s="109"/>
      <c r="W15" s="63"/>
      <c r="X15" s="152"/>
      <c r="Y15" s="54">
        <v>1635.010000000002</v>
      </c>
      <c r="Z15" s="109"/>
      <c r="AA15" s="63"/>
      <c r="AB15" s="108">
        <f t="shared" si="1"/>
        <v>38330.080000000002</v>
      </c>
      <c r="AC15" s="106"/>
      <c r="AD15" s="165"/>
      <c r="AE15" s="180" t="s">
        <v>48</v>
      </c>
      <c r="AF15" s="179">
        <v>38330.080000000002</v>
      </c>
      <c r="AG15" s="63"/>
      <c r="AH15" s="106"/>
      <c r="AI15" s="165"/>
      <c r="AJ15" s="179">
        <v>-314.59000000000378</v>
      </c>
      <c r="AK15" s="182">
        <f t="shared" si="2"/>
        <v>38015.49</v>
      </c>
      <c r="AL15" s="65"/>
      <c r="AM15" s="106"/>
      <c r="AN15" s="165"/>
      <c r="AO15" s="179">
        <v>-192.15999999999622</v>
      </c>
      <c r="AP15" s="73">
        <f t="shared" si="3"/>
        <v>37823.33</v>
      </c>
      <c r="AQ15" s="63"/>
      <c r="AR15" s="110"/>
      <c r="AS15" s="111" t="s">
        <v>106</v>
      </c>
      <c r="AT15" s="73">
        <v>0</v>
      </c>
      <c r="AU15" s="179">
        <v>37823.33</v>
      </c>
      <c r="AV15" s="63"/>
      <c r="AW15" s="106"/>
    </row>
    <row r="16" spans="1:49" s="49" customFormat="1" ht="15" customHeight="1" x14ac:dyDescent="0.3">
      <c r="A16" s="115" t="s">
        <v>34</v>
      </c>
      <c r="B16" s="152"/>
      <c r="C16" s="53">
        <v>35624.57</v>
      </c>
      <c r="D16" s="85"/>
      <c r="E16" s="155"/>
      <c r="F16" s="73"/>
      <c r="G16" s="53">
        <v>35624.57</v>
      </c>
      <c r="H16" s="93"/>
      <c r="I16" s="57"/>
      <c r="J16" s="155"/>
      <c r="K16" s="73"/>
      <c r="L16" s="109"/>
      <c r="M16" s="63"/>
      <c r="N16" s="152"/>
      <c r="O16" s="54">
        <v>1070.5</v>
      </c>
      <c r="P16" s="109"/>
      <c r="Q16" s="63"/>
      <c r="R16" s="102">
        <f t="shared" si="0"/>
        <v>36695.07</v>
      </c>
      <c r="S16" s="106"/>
      <c r="T16" s="165"/>
      <c r="U16" s="73"/>
      <c r="V16" s="109"/>
      <c r="W16" s="63"/>
      <c r="X16" s="152"/>
      <c r="Y16" s="54">
        <v>1635.010000000002</v>
      </c>
      <c r="Z16" s="109"/>
      <c r="AA16" s="63"/>
      <c r="AB16" s="108">
        <f t="shared" si="1"/>
        <v>38330.080000000002</v>
      </c>
      <c r="AC16" s="106"/>
      <c r="AD16" s="165"/>
      <c r="AE16" s="180" t="s">
        <v>48</v>
      </c>
      <c r="AF16" s="179">
        <v>38330.080000000002</v>
      </c>
      <c r="AG16" s="63"/>
      <c r="AH16" s="106"/>
      <c r="AI16" s="165"/>
      <c r="AJ16" s="179">
        <v>-314.59000000000378</v>
      </c>
      <c r="AK16" s="182">
        <f t="shared" si="2"/>
        <v>38015.49</v>
      </c>
      <c r="AL16" s="65"/>
      <c r="AM16" s="106"/>
      <c r="AN16" s="165"/>
      <c r="AO16" s="179">
        <v>-192.15999999999622</v>
      </c>
      <c r="AP16" s="73">
        <f t="shared" si="3"/>
        <v>37823.33</v>
      </c>
      <c r="AQ16" s="63"/>
      <c r="AR16" s="110"/>
      <c r="AS16" s="111" t="s">
        <v>107</v>
      </c>
      <c r="AT16" s="73">
        <v>0</v>
      </c>
      <c r="AU16" s="179">
        <v>37823.33</v>
      </c>
      <c r="AV16" s="63"/>
      <c r="AW16" s="106"/>
    </row>
    <row r="17" spans="1:49" s="49" customFormat="1" ht="15" customHeight="1" x14ac:dyDescent="0.3">
      <c r="A17" s="115" t="s">
        <v>35</v>
      </c>
      <c r="B17" s="152"/>
      <c r="C17" s="53">
        <v>35624.57</v>
      </c>
      <c r="D17" s="85"/>
      <c r="E17" s="155"/>
      <c r="F17" s="73"/>
      <c r="G17" s="53">
        <v>35624.57</v>
      </c>
      <c r="H17" s="93"/>
      <c r="I17" s="57"/>
      <c r="J17" s="155"/>
      <c r="K17" s="73"/>
      <c r="L17" s="109"/>
      <c r="M17" s="63"/>
      <c r="N17" s="152"/>
      <c r="O17" s="54">
        <v>1070.5</v>
      </c>
      <c r="P17" s="109"/>
      <c r="Q17" s="63"/>
      <c r="R17" s="102">
        <f t="shared" si="0"/>
        <v>36695.07</v>
      </c>
      <c r="S17" s="106"/>
      <c r="T17" s="165"/>
      <c r="U17" s="73"/>
      <c r="V17" s="109"/>
      <c r="W17" s="63"/>
      <c r="X17" s="152"/>
      <c r="Y17" s="54">
        <v>1635.010000000002</v>
      </c>
      <c r="Z17" s="109"/>
      <c r="AA17" s="63"/>
      <c r="AB17" s="108">
        <f t="shared" si="1"/>
        <v>38330.080000000002</v>
      </c>
      <c r="AC17" s="106"/>
      <c r="AD17" s="165"/>
      <c r="AE17" s="180" t="s">
        <v>48</v>
      </c>
      <c r="AF17" s="179">
        <v>38330.080000000002</v>
      </c>
      <c r="AG17" s="63"/>
      <c r="AH17" s="106"/>
      <c r="AI17" s="165"/>
      <c r="AJ17" s="179">
        <v>-314.59000000000378</v>
      </c>
      <c r="AK17" s="182">
        <f t="shared" si="2"/>
        <v>38015.49</v>
      </c>
      <c r="AL17" s="65"/>
      <c r="AM17" s="106"/>
      <c r="AN17" s="165"/>
      <c r="AO17" s="179">
        <v>-192.15999999999622</v>
      </c>
      <c r="AP17" s="73">
        <f t="shared" si="3"/>
        <v>37823.33</v>
      </c>
      <c r="AQ17" s="63"/>
      <c r="AR17" s="110"/>
      <c r="AS17" s="111" t="s">
        <v>108</v>
      </c>
      <c r="AT17" s="73">
        <v>0</v>
      </c>
      <c r="AU17" s="179">
        <v>37823.33</v>
      </c>
      <c r="AV17" s="63"/>
      <c r="AW17" s="106"/>
    </row>
    <row r="18" spans="1:49" s="49" customFormat="1" ht="15" customHeight="1" x14ac:dyDescent="0.3">
      <c r="A18" s="115" t="s">
        <v>36</v>
      </c>
      <c r="B18" s="152"/>
      <c r="C18" s="53">
        <v>35624.57</v>
      </c>
      <c r="D18" s="85"/>
      <c r="E18" s="155"/>
      <c r="F18" s="73"/>
      <c r="G18" s="53">
        <v>35624.57</v>
      </c>
      <c r="H18" s="93"/>
      <c r="I18" s="57"/>
      <c r="J18" s="155"/>
      <c r="K18" s="73"/>
      <c r="L18" s="109"/>
      <c r="M18" s="63"/>
      <c r="N18" s="152"/>
      <c r="O18" s="54">
        <v>1070.5</v>
      </c>
      <c r="P18" s="109"/>
      <c r="Q18" s="63"/>
      <c r="R18" s="102">
        <f t="shared" si="0"/>
        <v>36695.07</v>
      </c>
      <c r="S18" s="106"/>
      <c r="T18" s="165"/>
      <c r="U18" s="73"/>
      <c r="V18" s="109"/>
      <c r="W18" s="63"/>
      <c r="X18" s="152"/>
      <c r="Y18" s="54">
        <v>1635.010000000002</v>
      </c>
      <c r="Z18" s="109"/>
      <c r="AA18" s="63"/>
      <c r="AB18" s="108">
        <f t="shared" si="1"/>
        <v>38330.080000000002</v>
      </c>
      <c r="AC18" s="106"/>
      <c r="AD18" s="165"/>
      <c r="AE18" s="180" t="s">
        <v>48</v>
      </c>
      <c r="AF18" s="179">
        <v>38330.080000000002</v>
      </c>
      <c r="AG18" s="63"/>
      <c r="AH18" s="106"/>
      <c r="AI18" s="165"/>
      <c r="AJ18" s="179">
        <v>-314.59000000000378</v>
      </c>
      <c r="AK18" s="182">
        <f t="shared" si="2"/>
        <v>38015.49</v>
      </c>
      <c r="AL18" s="65"/>
      <c r="AM18" s="106"/>
      <c r="AN18" s="165"/>
      <c r="AO18" s="179">
        <v>-192.15999999999622</v>
      </c>
      <c r="AP18" s="73">
        <f t="shared" si="3"/>
        <v>37823.33</v>
      </c>
      <c r="AQ18" s="63"/>
      <c r="AR18" s="110"/>
      <c r="AS18" s="111" t="s">
        <v>109</v>
      </c>
      <c r="AT18" s="73">
        <v>0</v>
      </c>
      <c r="AU18" s="179">
        <v>37823.33</v>
      </c>
      <c r="AV18" s="63"/>
      <c r="AW18" s="106"/>
    </row>
    <row r="19" spans="1:49" s="49" customFormat="1" ht="15" customHeight="1" x14ac:dyDescent="0.3">
      <c r="A19" s="115" t="s">
        <v>37</v>
      </c>
      <c r="B19" s="152"/>
      <c r="C19" s="53">
        <v>35624.57</v>
      </c>
      <c r="D19" s="85"/>
      <c r="E19" s="155"/>
      <c r="F19" s="73"/>
      <c r="G19" s="53">
        <v>35624.57</v>
      </c>
      <c r="H19" s="93"/>
      <c r="I19" s="57"/>
      <c r="J19" s="155"/>
      <c r="K19" s="73"/>
      <c r="L19" s="109"/>
      <c r="M19" s="63"/>
      <c r="N19" s="152"/>
      <c r="O19" s="54">
        <v>1070.5</v>
      </c>
      <c r="P19" s="109"/>
      <c r="Q19" s="63"/>
      <c r="R19" s="102">
        <f t="shared" si="0"/>
        <v>36695.07</v>
      </c>
      <c r="S19" s="106"/>
      <c r="T19" s="165"/>
      <c r="U19" s="73"/>
      <c r="V19" s="109"/>
      <c r="W19" s="63"/>
      <c r="X19" s="152"/>
      <c r="Y19" s="54">
        <v>1635.010000000002</v>
      </c>
      <c r="Z19" s="109"/>
      <c r="AA19" s="63"/>
      <c r="AB19" s="108">
        <f t="shared" si="1"/>
        <v>38330.080000000002</v>
      </c>
      <c r="AC19" s="106"/>
      <c r="AD19" s="165"/>
      <c r="AE19" s="180" t="s">
        <v>48</v>
      </c>
      <c r="AF19" s="179">
        <v>38330.080000000002</v>
      </c>
      <c r="AG19" s="63"/>
      <c r="AH19" s="106"/>
      <c r="AI19" s="165"/>
      <c r="AJ19" s="179">
        <v>-314.59000000000378</v>
      </c>
      <c r="AK19" s="182">
        <f t="shared" si="2"/>
        <v>38015.49</v>
      </c>
      <c r="AL19" s="65"/>
      <c r="AM19" s="106"/>
      <c r="AN19" s="165"/>
      <c r="AO19" s="179">
        <v>-192.15999999999622</v>
      </c>
      <c r="AP19" s="73">
        <f t="shared" si="3"/>
        <v>37823.33</v>
      </c>
      <c r="AQ19" s="63"/>
      <c r="AR19" s="110"/>
      <c r="AS19" s="111" t="s">
        <v>110</v>
      </c>
      <c r="AT19" s="73">
        <v>0</v>
      </c>
      <c r="AU19" s="179">
        <v>37823.33</v>
      </c>
      <c r="AV19" s="63"/>
      <c r="AW19" s="106"/>
    </row>
    <row r="20" spans="1:49" s="49" customFormat="1" ht="15" customHeight="1" x14ac:dyDescent="0.3">
      <c r="A20" s="115" t="s">
        <v>38</v>
      </c>
      <c r="B20" s="152"/>
      <c r="C20" s="53">
        <v>35624.57</v>
      </c>
      <c r="D20" s="85"/>
      <c r="E20" s="155"/>
      <c r="F20" s="73"/>
      <c r="G20" s="53">
        <v>35624.57</v>
      </c>
      <c r="H20" s="93"/>
      <c r="I20" s="57"/>
      <c r="J20" s="155"/>
      <c r="K20" s="73"/>
      <c r="L20" s="109"/>
      <c r="M20" s="63"/>
      <c r="N20" s="152"/>
      <c r="O20" s="54">
        <v>1070.5</v>
      </c>
      <c r="P20" s="109"/>
      <c r="Q20" s="63"/>
      <c r="R20" s="102">
        <f t="shared" si="0"/>
        <v>36695.07</v>
      </c>
      <c r="S20" s="106"/>
      <c r="T20" s="165"/>
      <c r="U20" s="73"/>
      <c r="V20" s="109"/>
      <c r="W20" s="63"/>
      <c r="X20" s="152"/>
      <c r="Y20" s="54">
        <v>1635.010000000002</v>
      </c>
      <c r="Z20" s="109"/>
      <c r="AA20" s="63"/>
      <c r="AB20" s="108">
        <f t="shared" si="1"/>
        <v>38330.080000000002</v>
      </c>
      <c r="AC20" s="106"/>
      <c r="AD20" s="165"/>
      <c r="AE20" s="180" t="s">
        <v>48</v>
      </c>
      <c r="AF20" s="179">
        <v>38330.080000000002</v>
      </c>
      <c r="AG20" s="63"/>
      <c r="AH20" s="106"/>
      <c r="AI20" s="165"/>
      <c r="AJ20" s="179">
        <v>-314.59000000000378</v>
      </c>
      <c r="AK20" s="182">
        <f t="shared" si="2"/>
        <v>38015.49</v>
      </c>
      <c r="AL20" s="65"/>
      <c r="AM20" s="106"/>
      <c r="AN20" s="165"/>
      <c r="AO20" s="179">
        <v>-192.15999999999622</v>
      </c>
      <c r="AP20" s="73">
        <f t="shared" si="3"/>
        <v>37823.33</v>
      </c>
      <c r="AQ20" s="63"/>
      <c r="AR20" s="110"/>
      <c r="AS20" s="111" t="s">
        <v>111</v>
      </c>
      <c r="AT20" s="73">
        <v>0</v>
      </c>
      <c r="AU20" s="179">
        <v>37823.33</v>
      </c>
      <c r="AV20" s="63"/>
      <c r="AW20" s="106"/>
    </row>
    <row r="21" spans="1:49" s="49" customFormat="1" ht="15" customHeight="1" x14ac:dyDescent="0.3">
      <c r="A21" s="115" t="s">
        <v>39</v>
      </c>
      <c r="B21" s="153"/>
      <c r="C21" s="53">
        <v>35624.57</v>
      </c>
      <c r="D21" s="85"/>
      <c r="E21" s="156"/>
      <c r="F21" s="73"/>
      <c r="G21" s="53">
        <v>35624.57</v>
      </c>
      <c r="H21" s="93"/>
      <c r="I21" s="57"/>
      <c r="J21" s="156"/>
      <c r="K21" s="73"/>
      <c r="L21" s="109"/>
      <c r="M21" s="63"/>
      <c r="N21" s="153"/>
      <c r="O21" s="54">
        <v>1070.5</v>
      </c>
      <c r="P21" s="109"/>
      <c r="Q21" s="63"/>
      <c r="R21" s="102">
        <f t="shared" si="0"/>
        <v>36695.07</v>
      </c>
      <c r="S21" s="106"/>
      <c r="T21" s="166"/>
      <c r="U21" s="73"/>
      <c r="V21" s="109"/>
      <c r="W21" s="63"/>
      <c r="X21" s="153"/>
      <c r="Y21" s="54">
        <v>1635.010000000002</v>
      </c>
      <c r="Z21" s="109"/>
      <c r="AA21" s="63"/>
      <c r="AB21" s="108">
        <f t="shared" si="1"/>
        <v>38330.080000000002</v>
      </c>
      <c r="AC21" s="106"/>
      <c r="AD21" s="166"/>
      <c r="AE21" s="180" t="s">
        <v>48</v>
      </c>
      <c r="AF21" s="179">
        <v>38330.080000000002</v>
      </c>
      <c r="AG21" s="63"/>
      <c r="AH21" s="106"/>
      <c r="AI21" s="166"/>
      <c r="AJ21" s="179">
        <v>-314.59000000000378</v>
      </c>
      <c r="AK21" s="182">
        <f t="shared" si="2"/>
        <v>38015.49</v>
      </c>
      <c r="AL21" s="65"/>
      <c r="AM21" s="106"/>
      <c r="AN21" s="166"/>
      <c r="AO21" s="179">
        <v>-192.15999999999622</v>
      </c>
      <c r="AP21" s="73">
        <f t="shared" si="3"/>
        <v>37823.33</v>
      </c>
      <c r="AQ21" s="63"/>
      <c r="AR21" s="110"/>
      <c r="AS21" s="111" t="s">
        <v>112</v>
      </c>
      <c r="AT21" s="73">
        <v>0</v>
      </c>
      <c r="AU21" s="179">
        <v>37823.33</v>
      </c>
      <c r="AV21" s="63"/>
      <c r="AW21" s="106"/>
    </row>
    <row r="22" spans="1:49" s="49" customFormat="1" x14ac:dyDescent="0.3">
      <c r="A22" s="113"/>
      <c r="C22" s="66"/>
      <c r="D22" s="85"/>
      <c r="E22" s="95"/>
      <c r="F22" s="63">
        <f>SUM(F10:F21)</f>
        <v>0</v>
      </c>
      <c r="G22" s="63">
        <f>SUM(G10:G21)</f>
        <v>427494.84</v>
      </c>
      <c r="H22" s="85"/>
      <c r="I22" s="57"/>
      <c r="J22" s="95"/>
      <c r="K22" s="63">
        <f>SUM(K10:K21)</f>
        <v>860.94000000000233</v>
      </c>
      <c r="O22" s="63">
        <f>SUM(O10:O21)</f>
        <v>7493.5</v>
      </c>
      <c r="P22" s="63">
        <f>SUM(P10:P21)</f>
        <v>0</v>
      </c>
      <c r="R22" s="93">
        <f>SUM(R10:R21)</f>
        <v>435849.28</v>
      </c>
      <c r="S22" s="106"/>
      <c r="U22" s="63">
        <f>SUM(U10:U21)</f>
        <v>1568.3899999999994</v>
      </c>
      <c r="Y22" s="63">
        <f>SUM(Y10:Y21)</f>
        <v>13298.08133333335</v>
      </c>
      <c r="Z22" s="63">
        <f>SUM(Z10:Z21)</f>
        <v>0</v>
      </c>
      <c r="AB22" s="108">
        <f>SUM(AB10:AB21)</f>
        <v>455207.31133333343</v>
      </c>
      <c r="AC22" s="106"/>
      <c r="AE22" s="63">
        <f>SUM(AE10:AE21)</f>
        <v>0</v>
      </c>
      <c r="AF22" s="63">
        <f>SUM(AF10:AF21)</f>
        <v>459960.96000000014</v>
      </c>
      <c r="AH22" s="106"/>
      <c r="AJ22" s="63">
        <f>SUM(AJ10:AJ21)</f>
        <v>-3775.0800000000454</v>
      </c>
      <c r="AL22" s="65"/>
      <c r="AM22" s="106"/>
      <c r="AO22" s="63">
        <f>SUM(AO10:AO21)</f>
        <v>-1755.0613333332988</v>
      </c>
      <c r="AP22" s="63">
        <f>SUM(AP10:AP21)</f>
        <v>454430.8186666668</v>
      </c>
      <c r="AR22" s="110"/>
      <c r="AS22" s="95"/>
      <c r="AT22" s="63">
        <f>SUM(AT10:AT21)</f>
        <v>0</v>
      </c>
      <c r="AU22" s="63">
        <f>SUM(AU10:AU21)</f>
        <v>453879.96000000014</v>
      </c>
      <c r="AW22" s="106"/>
    </row>
    <row r="23" spans="1:49" ht="15" thickBot="1" x14ac:dyDescent="0.35">
      <c r="D23" s="86"/>
      <c r="E23" s="96"/>
      <c r="H23" s="86"/>
      <c r="I23" s="57"/>
      <c r="J23" s="96"/>
      <c r="R23" s="86"/>
      <c r="S23" s="106"/>
      <c r="AC23" s="106"/>
      <c r="AH23" s="106"/>
      <c r="AM23" s="106"/>
      <c r="AR23" s="106"/>
      <c r="AW23" s="106"/>
    </row>
    <row r="24" spans="1:49" ht="15.6" thickTop="1" thickBot="1" x14ac:dyDescent="0.35">
      <c r="D24" s="86"/>
      <c r="E24" s="97"/>
      <c r="F24" s="74" t="s">
        <v>45</v>
      </c>
      <c r="H24" s="86"/>
      <c r="J24" s="97"/>
      <c r="K24" s="74" t="s">
        <v>29</v>
      </c>
      <c r="N24" s="69"/>
      <c r="O24" s="74" t="s">
        <v>29</v>
      </c>
      <c r="R24" s="86"/>
      <c r="S24" s="107"/>
      <c r="T24" s="79"/>
      <c r="U24" s="74" t="s">
        <v>29</v>
      </c>
      <c r="X24" s="69">
        <v>43500</v>
      </c>
      <c r="Y24" s="74" t="s">
        <v>29</v>
      </c>
      <c r="AC24" s="107"/>
      <c r="AD24" s="79"/>
      <c r="AE24" s="74" t="s">
        <v>29</v>
      </c>
      <c r="AH24" s="107"/>
      <c r="AI24" s="79"/>
      <c r="AJ24" s="74" t="s">
        <v>29</v>
      </c>
      <c r="AM24" s="107"/>
      <c r="AN24" s="79">
        <v>43834</v>
      </c>
      <c r="AO24" s="74" t="s">
        <v>29</v>
      </c>
      <c r="AR24" s="107"/>
      <c r="AS24" s="79"/>
      <c r="AT24" s="74" t="s">
        <v>29</v>
      </c>
      <c r="AW24" s="106"/>
    </row>
    <row r="25" spans="1:49" ht="15.6" thickTop="1" thickBot="1" x14ac:dyDescent="0.35">
      <c r="D25" s="86"/>
      <c r="E25" s="98"/>
      <c r="F25" s="75" t="s">
        <v>47</v>
      </c>
      <c r="H25" s="86"/>
      <c r="J25" s="98"/>
      <c r="K25" s="75" t="s">
        <v>47</v>
      </c>
      <c r="N25" s="70"/>
      <c r="O25" s="75" t="s">
        <v>47</v>
      </c>
      <c r="R25" s="86"/>
      <c r="S25" s="107"/>
      <c r="T25" s="80"/>
      <c r="U25" s="75" t="s">
        <v>47</v>
      </c>
      <c r="X25" s="70">
        <v>43496</v>
      </c>
      <c r="Y25" s="75" t="s">
        <v>47</v>
      </c>
      <c r="AC25" s="107"/>
      <c r="AD25" s="80"/>
      <c r="AE25" s="75" t="s">
        <v>47</v>
      </c>
      <c r="AH25" s="107"/>
      <c r="AI25" s="80"/>
      <c r="AJ25" s="75" t="s">
        <v>47</v>
      </c>
      <c r="AM25" s="107"/>
      <c r="AN25" s="80">
        <v>43830</v>
      </c>
      <c r="AO25" s="75" t="s">
        <v>47</v>
      </c>
      <c r="AR25" s="107"/>
      <c r="AS25" s="80"/>
      <c r="AT25" s="75" t="s">
        <v>47</v>
      </c>
      <c r="AW25" s="106"/>
    </row>
    <row r="26" spans="1:49" ht="21.6" thickTop="1" x14ac:dyDescent="0.3">
      <c r="C26" s="118"/>
      <c r="D26" s="86"/>
      <c r="E26" s="99">
        <f>E24-E25</f>
        <v>0</v>
      </c>
      <c r="F26" s="71" t="s">
        <v>20</v>
      </c>
      <c r="H26" s="86"/>
      <c r="J26" s="99">
        <f>J24-J25</f>
        <v>0</v>
      </c>
      <c r="K26" s="71" t="s">
        <v>20</v>
      </c>
      <c r="N26" s="68">
        <f>N24-N25</f>
        <v>0</v>
      </c>
      <c r="O26" s="71" t="s">
        <v>20</v>
      </c>
      <c r="R26" s="86"/>
      <c r="S26" s="107"/>
      <c r="T26" s="68">
        <f>T24-T25</f>
        <v>0</v>
      </c>
      <c r="U26" s="71" t="s">
        <v>20</v>
      </c>
      <c r="X26" s="68">
        <f>X24-X25</f>
        <v>4</v>
      </c>
      <c r="Y26" s="71" t="s">
        <v>20</v>
      </c>
      <c r="AC26" s="107"/>
      <c r="AD26" s="68">
        <f>AD24-AD25</f>
        <v>0</v>
      </c>
      <c r="AE26" s="71" t="s">
        <v>20</v>
      </c>
      <c r="AH26" s="107"/>
      <c r="AI26" s="68">
        <f>AI24-AI25</f>
        <v>0</v>
      </c>
      <c r="AJ26" s="71" t="s">
        <v>20</v>
      </c>
      <c r="AM26" s="107"/>
      <c r="AN26" s="68">
        <f>AN24-AN25</f>
        <v>4</v>
      </c>
      <c r="AO26" s="71" t="s">
        <v>20</v>
      </c>
      <c r="AR26" s="107"/>
      <c r="AS26" s="68">
        <f>AS24-AS25</f>
        <v>0</v>
      </c>
      <c r="AT26" s="71" t="s">
        <v>20</v>
      </c>
      <c r="AW26" s="106"/>
    </row>
    <row r="27" spans="1:49" x14ac:dyDescent="0.3">
      <c r="E27" s="48"/>
      <c r="F27" s="75"/>
      <c r="J27" s="48"/>
      <c r="N27" s="48"/>
      <c r="T27" s="48"/>
      <c r="X27" s="48"/>
      <c r="AD27" s="48"/>
      <c r="AI27" s="48"/>
      <c r="AN27" s="48"/>
      <c r="AS27" s="48"/>
      <c r="AW27" s="106"/>
    </row>
    <row r="28" spans="1:49" x14ac:dyDescent="0.3">
      <c r="E28" s="47"/>
      <c r="J28" s="47"/>
      <c r="N28" s="47"/>
      <c r="T28" s="47"/>
      <c r="X28" s="47"/>
      <c r="AD28" s="47"/>
      <c r="AI28" s="47"/>
      <c r="AN28" s="47"/>
      <c r="AS28" s="47"/>
    </row>
    <row r="29" spans="1:49" x14ac:dyDescent="0.3">
      <c r="E29" s="47"/>
      <c r="F29" s="74" t="s">
        <v>45</v>
      </c>
      <c r="J29" s="47"/>
      <c r="N29" s="47"/>
      <c r="T29" s="47"/>
      <c r="X29" s="47"/>
      <c r="AD29" s="47"/>
      <c r="AI29" s="47"/>
      <c r="AN29" s="47"/>
      <c r="AS29" s="47"/>
    </row>
    <row r="30" spans="1:49" x14ac:dyDescent="0.3">
      <c r="E30" s="117"/>
      <c r="F30" s="65" t="s">
        <v>46</v>
      </c>
    </row>
    <row r="31" spans="1:49" x14ac:dyDescent="0.3">
      <c r="E31" s="117"/>
    </row>
  </sheetData>
  <mergeCells count="53">
    <mergeCell ref="AN10:AN21"/>
    <mergeCell ref="AS3:AV3"/>
    <mergeCell ref="AN3:AQ3"/>
    <mergeCell ref="AR3:AR6"/>
    <mergeCell ref="AN4:AQ4"/>
    <mergeCell ref="AN5:AQ5"/>
    <mergeCell ref="AW3:AW6"/>
    <mergeCell ref="AS4:AV4"/>
    <mergeCell ref="AS5:AV5"/>
    <mergeCell ref="AS8:AT8"/>
    <mergeCell ref="AN8:AO8"/>
    <mergeCell ref="AM3:AM6"/>
    <mergeCell ref="AI4:AL4"/>
    <mergeCell ref="AI8:AJ8"/>
    <mergeCell ref="AI3:AL3"/>
    <mergeCell ref="AI5:AL5"/>
    <mergeCell ref="AI10:AI21"/>
    <mergeCell ref="AD3:AG3"/>
    <mergeCell ref="AH3:AH6"/>
    <mergeCell ref="AD4:AG4"/>
    <mergeCell ref="AD5:AG5"/>
    <mergeCell ref="AD8:AE8"/>
    <mergeCell ref="AD10:AD21"/>
    <mergeCell ref="T3:AB3"/>
    <mergeCell ref="AC3:AC6"/>
    <mergeCell ref="T4:AB4"/>
    <mergeCell ref="X5:AA5"/>
    <mergeCell ref="T5:W5"/>
    <mergeCell ref="T8:U8"/>
    <mergeCell ref="T10:T21"/>
    <mergeCell ref="X8:Y8"/>
    <mergeCell ref="X10:X21"/>
    <mergeCell ref="J3:R3"/>
    <mergeCell ref="J10:J21"/>
    <mergeCell ref="J8:K8"/>
    <mergeCell ref="J5:M5"/>
    <mergeCell ref="J4:R4"/>
    <mergeCell ref="B4:D4"/>
    <mergeCell ref="E4:H4"/>
    <mergeCell ref="B5:D5"/>
    <mergeCell ref="E5:H5"/>
    <mergeCell ref="B3:D3"/>
    <mergeCell ref="E3:H3"/>
    <mergeCell ref="B10:B21"/>
    <mergeCell ref="E10:E21"/>
    <mergeCell ref="B6:B7"/>
    <mergeCell ref="B8:C8"/>
    <mergeCell ref="E8:F8"/>
    <mergeCell ref="I3:I6"/>
    <mergeCell ref="S3:S6"/>
    <mergeCell ref="N5:Q5"/>
    <mergeCell ref="N8:O8"/>
    <mergeCell ref="N10:N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Kevin Carvalho</cp:lastModifiedBy>
  <dcterms:created xsi:type="dcterms:W3CDTF">2018-03-05T11:36:05Z</dcterms:created>
  <dcterms:modified xsi:type="dcterms:W3CDTF">2021-01-06T18:40:54Z</dcterms:modified>
</cp:coreProperties>
</file>