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Reitoria\"/>
    </mc:Choice>
  </mc:AlternateContent>
  <xr:revisionPtr revIDLastSave="0" documentId="13_ncr:1_{C8FD4F83-7F3A-4C05-B2D4-21AF452C082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9" i="3" l="1"/>
  <c r="Q9" i="3"/>
  <c r="O9" i="3"/>
  <c r="K24" i="3"/>
  <c r="L13" i="3"/>
  <c r="L14" i="3"/>
  <c r="L15" i="3"/>
  <c r="L16" i="3"/>
  <c r="L17" i="3"/>
  <c r="L18" i="3"/>
  <c r="L19" i="3"/>
  <c r="L20" i="3"/>
  <c r="L21" i="3"/>
  <c r="L22" i="3"/>
  <c r="L23" i="3"/>
  <c r="L12" i="3"/>
  <c r="L9" i="3"/>
  <c r="N9" i="3"/>
  <c r="J9" i="3"/>
  <c r="G9" i="3"/>
  <c r="E13" i="4"/>
  <c r="G13" i="4" s="1"/>
  <c r="E12" i="4"/>
  <c r="G12" i="4" s="1"/>
  <c r="E11" i="4"/>
  <c r="G11" i="4" s="1"/>
  <c r="G14" i="4" l="1"/>
  <c r="E9" i="3"/>
  <c r="C12" i="3"/>
  <c r="B9" i="3"/>
  <c r="G13" i="3" l="1"/>
  <c r="G16" i="3" s="1"/>
  <c r="G19" i="3" s="1"/>
  <c r="G22" i="3" s="1"/>
  <c r="G14" i="3"/>
  <c r="G17" i="3" s="1"/>
  <c r="G20" i="3" s="1"/>
  <c r="G23" i="3" s="1"/>
  <c r="G15" i="3"/>
  <c r="G18" i="3" s="1"/>
  <c r="G21" i="3" s="1"/>
  <c r="F3" i="3" l="1"/>
  <c r="F12" i="3"/>
  <c r="G12" i="3" s="1"/>
  <c r="I9" i="3"/>
  <c r="G4" i="4" l="1"/>
  <c r="B2" i="4"/>
  <c r="G6" i="4"/>
  <c r="G5" i="4"/>
  <c r="G7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<sst xmlns="http://schemas.openxmlformats.org/spreadsheetml/2006/main" count="140" uniqueCount="87">
  <si>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</si>
  <si>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</si>
  <si>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</si>
  <si>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</si>
  <si>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</si>
  <si>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</si>
  <si>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</si>
  <si>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</si>
  <si>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</si>
  <si>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</si>
  <si>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</si>
  <si>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</si>
  <si>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</si>
  <si>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</si>
  <si>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</si>
  <si>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</si>
  <si>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</si>
  <si>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</si>
  <si>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</si>
  <si>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</si>
  <si>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</si>
  <si>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</si>
  <si>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</si>
  <si>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</si>
  <si>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</si>
  <si>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-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</si>
  <si>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</si>
  <si>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</si>
  <si>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</si>
  <si>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</si>
  <si>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</si>
  <si>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</si>
  <si>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</si>
  <si>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</si>
  <si>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</si>
  <si>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</si>
  <si>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</si>
  <si>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</si>
  <si>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</si>
  <si>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</si>
  <si>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</si>
  <si>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</si>
  <si>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</si>
  <si>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</si>
  <si>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</si>
  <si>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</si>
  <si>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CONTRATO 36.2018.RER</t>
  </si>
  <si>
    <t>Valor inicial do Contrato - 13/09/2018</t>
  </si>
  <si>
    <t>24/09/2018 a 23/09/2019</t>
  </si>
  <si>
    <t>23208.004220/2018-19</t>
  </si>
  <si>
    <t>24/09/2019 a 23/09/2020</t>
  </si>
  <si>
    <t>23208.002854/2019-18</t>
  </si>
  <si>
    <t>Aditivo nº 01/2019 - 26/08/2019</t>
  </si>
  <si>
    <t>Aditivo nº 02/2020 - 08/06/2020</t>
  </si>
  <si>
    <t>Acréscimo</t>
  </si>
  <si>
    <t>23208.001646/2020-35</t>
  </si>
  <si>
    <t>Aditivo nº 03/2020 - 20/07/2020</t>
  </si>
  <si>
    <t>24/09/2020 até 23/09/2021</t>
  </si>
  <si>
    <t>23208.002063/2020-21</t>
  </si>
  <si>
    <t>Transporte:
Origem 1: Qualquer ponto de BH ou RMBH
Destino 1: Aeroporto Internacional de Confins
Origem 2: Aeroporto Internacional de Confins
Destino 2: Qualquer ponto de BH ou RMBH</t>
  </si>
  <si>
    <t>Viagem</t>
  </si>
  <si>
    <t>Transporte:
Origem 1: Qualquer ponto de BH ou RMBH
Destino 1: Qualquer localidade fora de BH ou RMBH
Origem 2: Qualquer localidade fora de BH ou RMBH
Destino 2: Qualquer ponto de BH ou RMBH</t>
  </si>
  <si>
    <t>Transporte:
Origem 1: Qualquer ponto de BH
Destino 1: Qualquer ponto da RMBH
Origem 2: Qualquer ponto da RMBH
Destino 2: Qualquer ponto de BH</t>
  </si>
  <si>
    <t>Km</t>
  </si>
  <si>
    <t>ADITIVO Nº 02/2020 - ACRÉSCIMO</t>
  </si>
  <si>
    <t>10º</t>
  </si>
  <si>
    <t>11º</t>
  </si>
  <si>
    <t>12º</t>
  </si>
  <si>
    <t>13º</t>
  </si>
  <si>
    <t>ADITIVO 02/2020 - ACRÉSCIMO</t>
  </si>
  <si>
    <t>ADITIVO 01/2019 - PRORROGAÇÃO</t>
  </si>
  <si>
    <t>A partir de 08/06/2020</t>
  </si>
  <si>
    <t>ADITIVO 03/2020 - Prorrogação</t>
  </si>
  <si>
    <t>24/09/2020 a 23/09/2021</t>
  </si>
  <si>
    <t>25ª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</si>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</sst>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5" borderId="1" xfId="0" applyNumberFormat="1" applyFill="1" applyBorder="1"/>
    <xf numFmtId="164" fontId="0" fillId="4" borderId="0" xfId="1" applyNumberFormat="1" applyFont="1" applyFill="1" applyBorder="1"/>
    <xf numFmtId="0" fontId="10" fillId="6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14" fontId="0" fillId="0" borderId="0" xfId="0" applyNumberFormat="1" applyFill="1" applyBorder="1"/>
    <xf numFmtId="164" fontId="0" fillId="0" borderId="1" xfId="0" applyNumberFormat="1" applyBorder="1"/>
    <xf numFmtId="0" fontId="12" fillId="6" borderId="1" xfId="0" applyFont="1" applyFill="1" applyBorder="1"/>
    <xf numFmtId="164" fontId="9" fillId="4" borderId="1" xfId="1" applyFont="1" applyFill="1" applyBorder="1" applyAlignment="1">
      <alignment horizontal="center" vertical="center" wrapText="1"/>
    </xf>
    <xf numFmtId="164" fontId="0" fillId="4" borderId="1" xfId="1" applyNumberFormat="1" applyFon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abSelected="1" workbookViewId="0">
      <selection activeCell="B3" sqref="B3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29" t="s">
        <v>46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62"/>
      <c r="J3" s="62"/>
    </row>
    <row r="4" spans="2:10" x14ac:dyDescent="0.3">
      <c r="B4" s="21" t="s">
        <v>47</v>
      </c>
      <c r="C4" s="18"/>
      <c r="D4" s="80" t="s">
        <v>48</v>
      </c>
      <c r="E4" s="79">
        <v>86399</v>
      </c>
      <c r="F4" s="19"/>
      <c r="G4" s="20"/>
      <c r="H4" s="80" t="s">
        <v>49</v>
      </c>
      <c r="I4" s="5"/>
    </row>
    <row r="5" spans="2:10" x14ac:dyDescent="0.3">
      <c r="B5" s="54" t="s">
        <v>52</v>
      </c>
      <c r="C5" s="18" t="s">
        <v>9</v>
      </c>
      <c r="D5" s="80" t="s">
        <v>50</v>
      </c>
      <c r="E5" s="79" t="s">
        <v>25</v>
      </c>
      <c r="F5" s="19"/>
      <c r="G5" s="20"/>
      <c r="H5" s="80" t="s">
        <v>51</v>
      </c>
      <c r="I5" s="5"/>
    </row>
    <row r="6" spans="2:10" x14ac:dyDescent="0.3">
      <c r="B6" s="54" t="s">
        <v>53</v>
      </c>
      <c r="C6" s="18" t="s">
        <v>54</v>
      </c>
      <c r="D6" s="81" t="s">
        <v>25</v>
      </c>
      <c r="E6" s="79">
        <v>21599.75</v>
      </c>
      <c r="F6" s="19">
        <v>0.25</v>
      </c>
      <c r="G6" s="20"/>
      <c r="H6" s="80" t="s">
        <v>55</v>
      </c>
      <c r="I6" s="5"/>
    </row>
    <row r="7" spans="2:10" x14ac:dyDescent="0.3">
      <c r="B7" s="21" t="s">
        <v>56</v>
      </c>
      <c r="C7" s="18" t="s">
        <v>9</v>
      </c>
      <c r="D7" s="80" t="s">
        <v>57</v>
      </c>
      <c r="E7" s="79" t="s">
        <v>25</v>
      </c>
      <c r="F7" s="19"/>
      <c r="G7" s="20"/>
      <c r="H7" s="80" t="s">
        <v>58</v>
      </c>
      <c r="I7" s="5"/>
    </row>
    <row r="8" spans="2:10" x14ac:dyDescent="0.3">
      <c r="B8" s="21"/>
      <c r="C8" s="17"/>
      <c r="D8" s="82"/>
      <c r="E8" s="79"/>
      <c r="F8" s="19"/>
      <c r="G8" s="20"/>
      <c r="H8" s="82"/>
      <c r="I8" s="5"/>
    </row>
    <row r="9" spans="2:10" x14ac:dyDescent="0.3">
      <c r="B9" s="21"/>
      <c r="C9" s="17"/>
      <c r="D9" s="82"/>
      <c r="E9" s="79"/>
      <c r="F9" s="19"/>
      <c r="G9" s="20"/>
      <c r="H9" s="82"/>
      <c r="I9" s="5"/>
    </row>
    <row r="10" spans="2:10" x14ac:dyDescent="0.3">
      <c r="B10" s="21"/>
      <c r="C10" s="17"/>
      <c r="D10" s="82"/>
      <c r="E10" s="79"/>
      <c r="F10" s="19"/>
      <c r="G10" s="20"/>
      <c r="H10" s="82"/>
      <c r="I10" s="5"/>
    </row>
    <row r="11" spans="2:10" x14ac:dyDescent="0.3">
      <c r="B11" s="54"/>
      <c r="C11" s="17"/>
      <c r="D11" s="82"/>
      <c r="E11" s="79"/>
      <c r="F11" s="19"/>
      <c r="G11" s="20"/>
      <c r="H11" s="82"/>
      <c r="I11" s="5"/>
    </row>
    <row r="12" spans="2:10" x14ac:dyDescent="0.3">
      <c r="B12" s="21"/>
      <c r="C12" s="18"/>
      <c r="D12" s="82"/>
      <c r="E12" s="79"/>
      <c r="F12" s="19"/>
      <c r="G12" s="20"/>
      <c r="H12" s="82"/>
      <c r="I12" s="5"/>
    </row>
    <row r="13" spans="2:10" x14ac:dyDescent="0.3">
      <c r="B13" s="21"/>
      <c r="C13" s="18"/>
      <c r="D13" s="82"/>
      <c r="E13" s="79"/>
      <c r="F13" s="19"/>
      <c r="G13" s="20"/>
      <c r="H13" s="82"/>
      <c r="I13" s="5"/>
    </row>
    <row r="14" spans="2:10" x14ac:dyDescent="0.3">
      <c r="B14" s="21"/>
      <c r="C14" s="18"/>
      <c r="D14" s="82"/>
      <c r="E14" s="79"/>
      <c r="F14" s="19"/>
      <c r="G14" s="20"/>
      <c r="H14" s="82"/>
      <c r="I14" s="5"/>
    </row>
    <row r="15" spans="2:10" x14ac:dyDescent="0.3">
      <c r="B15" s="21"/>
      <c r="C15" s="18"/>
      <c r="D15" s="80"/>
      <c r="E15" s="79"/>
      <c r="F15" s="19"/>
      <c r="G15" s="20"/>
      <c r="H15" s="80"/>
      <c r="I15" s="5"/>
    </row>
    <row r="16" spans="2:10" x14ac:dyDescent="0.3">
      <c r="B16" s="21"/>
      <c r="C16" s="18"/>
      <c r="D16" s="80"/>
      <c r="E16" s="79"/>
      <c r="F16" s="19"/>
      <c r="G16" s="20"/>
      <c r="H16" s="83"/>
      <c r="I16" s="5"/>
    </row>
    <row r="17" spans="2:10" x14ac:dyDescent="0.3">
      <c r="B17" s="21"/>
      <c r="C17" s="18"/>
      <c r="D17" s="80"/>
      <c r="E17" s="79"/>
      <c r="F17" s="19"/>
      <c r="G17" s="20"/>
      <c r="H17" s="80"/>
      <c r="I17" s="5"/>
    </row>
    <row r="18" spans="2:10" x14ac:dyDescent="0.3">
      <c r="B18" s="21"/>
      <c r="C18" s="18"/>
      <c r="D18" s="82"/>
      <c r="E18" s="79"/>
      <c r="F18" s="19"/>
      <c r="G18" s="20"/>
      <c r="H18" s="82"/>
      <c r="I18" s="5"/>
    </row>
    <row r="19" spans="2:10" x14ac:dyDescent="0.3">
      <c r="B19" s="21"/>
      <c r="C19" s="18"/>
      <c r="D19" s="82"/>
      <c r="E19" s="79"/>
      <c r="F19" s="19"/>
      <c r="G19" s="20"/>
      <c r="H19" s="82"/>
      <c r="I19" s="5"/>
    </row>
    <row r="20" spans="2:10" x14ac:dyDescent="0.3">
      <c r="B20" s="21"/>
      <c r="C20" s="18"/>
      <c r="D20" s="82"/>
      <c r="E20" s="79"/>
      <c r="F20" s="19"/>
      <c r="G20" s="20"/>
      <c r="H20" s="82"/>
      <c r="I20" s="5"/>
      <c r="J20" s="6"/>
    </row>
    <row r="21" spans="2:10" x14ac:dyDescent="0.3">
      <c r="B21" s="21"/>
      <c r="C21" s="18"/>
      <c r="D21" s="82"/>
      <c r="E21" s="79"/>
      <c r="F21" s="19"/>
      <c r="G21" s="20"/>
      <c r="H21" s="82"/>
      <c r="I21" s="5"/>
      <c r="J21" s="6"/>
    </row>
    <row r="22" spans="2:10" x14ac:dyDescent="0.3">
      <c r="B22" s="21"/>
      <c r="C22" s="18"/>
      <c r="D22" s="82"/>
      <c r="E22" s="79"/>
      <c r="F22" s="19"/>
      <c r="G22" s="20"/>
      <c r="H22" s="82"/>
      <c r="I22" s="5"/>
      <c r="J22" s="6"/>
    </row>
    <row r="23" spans="2:10" x14ac:dyDescent="0.3">
      <c r="B23" s="21"/>
      <c r="C23" s="18"/>
      <c r="D23" s="82"/>
      <c r="E23" s="79"/>
      <c r="F23" s="19"/>
      <c r="G23" s="20"/>
      <c r="H23" s="82"/>
      <c r="I23" s="5"/>
      <c r="J23" s="6"/>
    </row>
    <row r="24" spans="2:10" x14ac:dyDescent="0.3">
      <c r="B24" s="21"/>
      <c r="C24" s="18"/>
      <c r="D24" s="82"/>
      <c r="E24" s="79"/>
      <c r="F24" s="19"/>
      <c r="G24" s="20"/>
      <c r="H24" s="82"/>
      <c r="I24" s="5"/>
      <c r="J24" s="6"/>
    </row>
    <row r="25" spans="2:10" x14ac:dyDescent="0.3">
      <c r="B25" s="21"/>
      <c r="C25" s="18"/>
      <c r="D25" s="82"/>
      <c r="E25" s="79"/>
      <c r="F25" s="19"/>
      <c r="G25" s="20"/>
      <c r="H25" s="82"/>
      <c r="I25" s="5"/>
      <c r="J25" s="6"/>
    </row>
    <row r="26" spans="2:10" x14ac:dyDescent="0.3">
      <c r="B26" s="21"/>
      <c r="C26" s="18"/>
      <c r="D26" s="82"/>
      <c r="E26" s="79"/>
      <c r="F26" s="19"/>
      <c r="G26" s="20"/>
      <c r="H26" s="82"/>
      <c r="I26" s="5"/>
      <c r="J26" s="6"/>
    </row>
    <row r="27" spans="2:10" x14ac:dyDescent="0.3">
      <c r="B27" s="16"/>
      <c r="C27" s="17"/>
      <c r="D27" s="82"/>
      <c r="E27" s="79"/>
      <c r="F27" s="19"/>
      <c r="G27" s="20"/>
      <c r="H27" s="82"/>
      <c r="I27" s="5"/>
      <c r="J27" s="6"/>
    </row>
    <row r="28" spans="2:10" x14ac:dyDescent="0.3">
      <c r="B28" s="63" t="s">
        <v>10</v>
      </c>
      <c r="C28" s="64"/>
      <c r="D28" s="65"/>
      <c r="E28" s="23">
        <f>SUM(E4:E27)</f>
        <v>107998.75</v>
      </c>
      <c r="F28" s="24">
        <f>SUM(F4:F27)</f>
        <v>0.25</v>
      </c>
      <c r="G28" s="25">
        <f>SUM(G4:G27)</f>
        <v>0</v>
      </c>
      <c r="H28" s="22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4"/>
  <sheetViews>
    <sheetView showGridLines="0" zoomScale="110" zoomScaleNormal="110" workbookViewId="0">
      <selection activeCell="D13" sqref="D13"/>
    </sheetView>
  </sheetViews>
  <sheetFormatPr defaultRowHeight="14.4" x14ac:dyDescent="0.3"/>
  <cols>
    <col min="1" max="1" width="2.44140625" customWidth="1"/>
    <col min="3" max="3" width="30.5546875" bestFit="1" customWidth="1"/>
    <col min="4" max="4" width="13.33203125" bestFit="1" customWidth="1"/>
    <col min="6" max="6" width="16.33203125" bestFit="1" customWidth="1"/>
    <col min="7" max="7" width="14.44140625" bestFit="1" customWidth="1"/>
    <col min="8" max="8" width="19" style="51" customWidth="1"/>
    <col min="9" max="10" width="22.109375" bestFit="1" customWidth="1"/>
  </cols>
  <sheetData>
    <row r="2" spans="2:7" x14ac:dyDescent="0.3">
      <c r="B2" s="66" t="str">
        <f>'Resumo do Contrato'!B3</f>
        <v>CONTRATO 36.2018.RER</v>
      </c>
      <c r="C2" s="66"/>
      <c r="D2" s="66"/>
      <c r="E2" s="66"/>
      <c r="F2" s="66"/>
      <c r="G2" s="66"/>
    </row>
    <row r="3" spans="2:7" x14ac:dyDescent="0.3">
      <c r="B3" s="52" t="s">
        <v>15</v>
      </c>
      <c r="C3" s="52" t="s">
        <v>17</v>
      </c>
      <c r="D3" s="52" t="s">
        <v>18</v>
      </c>
      <c r="E3" s="52" t="s">
        <v>19</v>
      </c>
      <c r="F3" s="52" t="s">
        <v>20</v>
      </c>
      <c r="G3" s="52" t="s">
        <v>21</v>
      </c>
    </row>
    <row r="4" spans="2:7" ht="129.6" x14ac:dyDescent="0.3">
      <c r="B4" s="85">
        <v>1</v>
      </c>
      <c r="C4" s="84" t="s">
        <v>59</v>
      </c>
      <c r="D4" s="85" t="s">
        <v>60</v>
      </c>
      <c r="E4" s="85">
        <v>150</v>
      </c>
      <c r="F4" s="86">
        <v>96.66</v>
      </c>
      <c r="G4" s="86">
        <f>E4*F4</f>
        <v>14499</v>
      </c>
    </row>
    <row r="5" spans="2:7" ht="129.6" x14ac:dyDescent="0.3">
      <c r="B5" s="85">
        <v>2</v>
      </c>
      <c r="C5" s="84" t="s">
        <v>61</v>
      </c>
      <c r="D5" s="85" t="s">
        <v>63</v>
      </c>
      <c r="E5" s="87">
        <v>30000</v>
      </c>
      <c r="F5" s="86">
        <v>2.13</v>
      </c>
      <c r="G5" s="86">
        <f t="shared" ref="G5:G6" si="0">E5*F5</f>
        <v>63900</v>
      </c>
    </row>
    <row r="6" spans="2:7" ht="100.8" x14ac:dyDescent="0.3">
      <c r="B6" s="85">
        <v>3</v>
      </c>
      <c r="C6" s="84" t="s">
        <v>62</v>
      </c>
      <c r="D6" s="85" t="s">
        <v>63</v>
      </c>
      <c r="E6" s="85">
        <v>5000</v>
      </c>
      <c r="F6" s="86">
        <v>1.6</v>
      </c>
      <c r="G6" s="86">
        <f t="shared" si="0"/>
        <v>8000</v>
      </c>
    </row>
    <row r="7" spans="2:7" x14ac:dyDescent="0.3">
      <c r="B7" s="67" t="s">
        <v>16</v>
      </c>
      <c r="C7" s="67"/>
      <c r="D7" s="67"/>
      <c r="E7" s="67"/>
      <c r="F7" s="67"/>
      <c r="G7" s="53">
        <f>SUM(G4:G6)</f>
        <v>86399</v>
      </c>
    </row>
    <row r="9" spans="2:7" x14ac:dyDescent="0.3">
      <c r="B9" s="66" t="s">
        <v>64</v>
      </c>
      <c r="C9" s="66"/>
      <c r="D9" s="66"/>
      <c r="E9" s="66"/>
      <c r="F9" s="66"/>
      <c r="G9" s="66"/>
    </row>
    <row r="10" spans="2:7" x14ac:dyDescent="0.3">
      <c r="B10" s="60" t="s">
        <v>15</v>
      </c>
      <c r="C10" s="60" t="s">
        <v>17</v>
      </c>
      <c r="D10" s="60" t="s">
        <v>18</v>
      </c>
      <c r="E10" s="60" t="s">
        <v>19</v>
      </c>
      <c r="F10" s="60" t="s">
        <v>20</v>
      </c>
      <c r="G10" s="60" t="s">
        <v>21</v>
      </c>
    </row>
    <row r="11" spans="2:7" ht="129.6" x14ac:dyDescent="0.3">
      <c r="B11" s="85">
        <v>1</v>
      </c>
      <c r="C11" s="84" t="s">
        <v>59</v>
      </c>
      <c r="D11" s="85" t="s">
        <v>60</v>
      </c>
      <c r="E11" s="85">
        <f>150*1.25</f>
        <v>187.5</v>
      </c>
      <c r="F11" s="86">
        <v>96.66</v>
      </c>
      <c r="G11" s="86">
        <f>E11*F11</f>
        <v>18123.75</v>
      </c>
    </row>
    <row r="12" spans="2:7" ht="129.6" x14ac:dyDescent="0.3">
      <c r="B12" s="85">
        <v>2</v>
      </c>
      <c r="C12" s="84" t="s">
        <v>61</v>
      </c>
      <c r="D12" s="85" t="s">
        <v>63</v>
      </c>
      <c r="E12" s="87">
        <f>30000*1.25</f>
        <v>37500</v>
      </c>
      <c r="F12" s="86">
        <v>2.13</v>
      </c>
      <c r="G12" s="86">
        <f t="shared" ref="G12:G13" si="1">E12*F12</f>
        <v>79875</v>
      </c>
    </row>
    <row r="13" spans="2:7" ht="100.8" x14ac:dyDescent="0.3">
      <c r="B13" s="85">
        <v>3</v>
      </c>
      <c r="C13" s="84" t="s">
        <v>62</v>
      </c>
      <c r="D13" s="85" t="s">
        <v>63</v>
      </c>
      <c r="E13" s="85">
        <f>5000*1.25</f>
        <v>6250</v>
      </c>
      <c r="F13" s="86">
        <v>1.6</v>
      </c>
      <c r="G13" s="86">
        <f t="shared" si="1"/>
        <v>10000</v>
      </c>
    </row>
    <row r="14" spans="2:7" x14ac:dyDescent="0.3">
      <c r="B14" s="67" t="s">
        <v>16</v>
      </c>
      <c r="C14" s="67"/>
      <c r="D14" s="67"/>
      <c r="E14" s="67"/>
      <c r="F14" s="67"/>
      <c r="G14" s="53">
        <f>SUM(G11:G13)</f>
        <v>107998.75</v>
      </c>
    </row>
  </sheetData>
  <mergeCells count="4">
    <mergeCell ref="B2:G2"/>
    <mergeCell ref="B7:F7"/>
    <mergeCell ref="B9:G9"/>
    <mergeCell ref="B14:F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7"/>
  <sheetViews>
    <sheetView showGridLines="0" topLeftCell="A4" workbookViewId="0">
      <pane xSplit="1" topLeftCell="B1" activePane="topRight" state="frozen"/>
      <selection activeCell="A4" sqref="A4"/>
      <selection pane="topRight" activeCell="W19" sqref="W19"/>
    </sheetView>
  </sheetViews>
  <sheetFormatPr defaultColWidth="9.109375" defaultRowHeight="14.4" x14ac:dyDescent="0.3"/>
  <cols>
    <col min="1" max="1" width="4.109375" style="30" customWidth="1"/>
    <col min="2" max="2" width="11.44140625" style="30" customWidth="1"/>
    <col min="3" max="3" width="17.88671875" style="30" customWidth="1"/>
    <col min="4" max="4" width="19.109375" style="30" customWidth="1"/>
    <col min="5" max="5" width="13.88671875" style="30" customWidth="1"/>
    <col min="6" max="7" width="15.33203125" style="30" customWidth="1"/>
    <col min="8" max="8" width="16" style="30" customWidth="1"/>
    <col min="9" max="9" width="16.6640625" style="31" customWidth="1"/>
    <col min="10" max="10" width="11.88671875" style="30" bestFit="1" customWidth="1"/>
    <col min="11" max="11" width="14" style="30" bestFit="1" customWidth="1"/>
    <col min="12" max="12" width="12.88671875" style="30" bestFit="1" customWidth="1"/>
    <col min="13" max="13" width="12.44140625" style="30" bestFit="1" customWidth="1"/>
    <col min="14" max="14" width="16.109375" style="30" bestFit="1" customWidth="1"/>
    <col min="15" max="15" width="11.88671875" style="30" bestFit="1" customWidth="1"/>
    <col min="16" max="16" width="14" style="30" bestFit="1" customWidth="1"/>
    <col min="17" max="17" width="12.44140625" style="30" bestFit="1" customWidth="1"/>
    <col min="18" max="18" width="14" style="30" bestFit="1" customWidth="1"/>
    <col min="19" max="19" width="16.109375" style="30" bestFit="1" customWidth="1"/>
    <col min="20" max="16384" width="9.109375" style="30"/>
  </cols>
  <sheetData>
    <row r="1" spans="1:29" s="56" customFormat="1" x14ac:dyDescent="0.3">
      <c r="I1" s="57"/>
    </row>
    <row r="2" spans="1:29" s="56" customFormat="1" x14ac:dyDescent="0.3">
      <c r="I2" s="57"/>
    </row>
    <row r="3" spans="1:29" s="58" customFormat="1" x14ac:dyDescent="0.3">
      <c r="F3" s="58">
        <f>F1-F2</f>
        <v>0</v>
      </c>
    </row>
    <row r="4" spans="1:29" s="58" customFormat="1" x14ac:dyDescent="0.3"/>
    <row r="5" spans="1:29" s="32" customFormat="1" x14ac:dyDescent="0.3">
      <c r="B5" s="66" t="str">
        <f>'Resumo do Contrato'!B3</f>
        <v>CONTRATO 36.2018.RER</v>
      </c>
      <c r="C5" s="66"/>
      <c r="D5" s="66"/>
      <c r="E5" s="88" t="s">
        <v>70</v>
      </c>
      <c r="F5" s="89"/>
      <c r="G5" s="89"/>
      <c r="H5" s="90"/>
      <c r="I5" s="70" t="s">
        <v>5</v>
      </c>
      <c r="J5" s="94" t="s">
        <v>69</v>
      </c>
      <c r="K5" s="95"/>
      <c r="L5" s="95"/>
      <c r="M5" s="96"/>
      <c r="N5" s="70" t="s">
        <v>5</v>
      </c>
      <c r="O5" s="88" t="s">
        <v>72</v>
      </c>
      <c r="P5" s="89"/>
      <c r="Q5" s="89"/>
      <c r="R5" s="90"/>
      <c r="S5" s="100" t="s">
        <v>5</v>
      </c>
      <c r="T5" s="30"/>
      <c r="U5" s="30"/>
      <c r="V5" s="30"/>
      <c r="W5" s="30"/>
      <c r="X5" s="30"/>
      <c r="Y5" s="30"/>
      <c r="Z5" s="30"/>
      <c r="AA5" s="30"/>
      <c r="AB5" s="30"/>
      <c r="AC5" s="30"/>
    </row>
    <row r="6" spans="1:29" s="32" customFormat="1" x14ac:dyDescent="0.3">
      <c r="B6" s="73" t="str">
        <f>'Resumo do Contrato'!D4</f>
        <v>24/09/2018 a 23/09/2019</v>
      </c>
      <c r="C6" s="73"/>
      <c r="D6" s="73"/>
      <c r="E6" s="88" t="s">
        <v>50</v>
      </c>
      <c r="F6" s="89"/>
      <c r="G6" s="89"/>
      <c r="H6" s="90"/>
      <c r="I6" s="71"/>
      <c r="J6" s="94" t="s">
        <v>71</v>
      </c>
      <c r="K6" s="95"/>
      <c r="L6" s="95"/>
      <c r="M6" s="96"/>
      <c r="N6" s="71"/>
      <c r="O6" s="88" t="s">
        <v>73</v>
      </c>
      <c r="P6" s="89"/>
      <c r="Q6" s="89"/>
      <c r="R6" s="90"/>
      <c r="S6" s="10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29" s="32" customFormat="1" x14ac:dyDescent="0.3">
      <c r="B7" s="66"/>
      <c r="C7" s="66"/>
      <c r="D7" s="66"/>
      <c r="E7" s="88"/>
      <c r="F7" s="89"/>
      <c r="G7" s="89"/>
      <c r="H7" s="90"/>
      <c r="I7" s="71"/>
      <c r="J7" s="94"/>
      <c r="K7" s="95"/>
      <c r="L7" s="95"/>
      <c r="M7" s="96"/>
      <c r="N7" s="71"/>
      <c r="O7" s="88"/>
      <c r="P7" s="89"/>
      <c r="Q7" s="89"/>
      <c r="R7" s="90"/>
      <c r="S7" s="10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29" s="33" customFormat="1" ht="28.8" x14ac:dyDescent="0.3">
      <c r="B8" s="77" t="s">
        <v>6</v>
      </c>
      <c r="C8" s="77"/>
      <c r="D8" s="34" t="s">
        <v>0</v>
      </c>
      <c r="E8" s="34" t="s">
        <v>11</v>
      </c>
      <c r="F8" s="34" t="s">
        <v>12</v>
      </c>
      <c r="G8" s="34" t="s">
        <v>22</v>
      </c>
      <c r="H8" s="35" t="s">
        <v>4</v>
      </c>
      <c r="I8" s="72"/>
      <c r="J8" s="61" t="s">
        <v>11</v>
      </c>
      <c r="K8" s="61" t="s">
        <v>12</v>
      </c>
      <c r="L8" s="61" t="s">
        <v>22</v>
      </c>
      <c r="M8" s="35" t="s">
        <v>4</v>
      </c>
      <c r="N8" s="72"/>
      <c r="O8" s="61" t="s">
        <v>11</v>
      </c>
      <c r="P8" s="61" t="s">
        <v>12</v>
      </c>
      <c r="Q8" s="61" t="s">
        <v>22</v>
      </c>
      <c r="R8" s="35" t="s">
        <v>4</v>
      </c>
      <c r="S8" s="10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29" s="32" customFormat="1" x14ac:dyDescent="0.3">
      <c r="B9" s="78">
        <f>D9/12</f>
        <v>7199.916666666667</v>
      </c>
      <c r="C9" s="78"/>
      <c r="D9" s="59">
        <v>86399</v>
      </c>
      <c r="E9" s="36">
        <f>F9/12</f>
        <v>7199.916666666667</v>
      </c>
      <c r="F9" s="59">
        <v>86399</v>
      </c>
      <c r="G9" s="36">
        <f>F9-D9</f>
        <v>0</v>
      </c>
      <c r="H9" s="37">
        <v>86399</v>
      </c>
      <c r="I9" s="38">
        <f>H9+D9</f>
        <v>172798</v>
      </c>
      <c r="J9" s="36">
        <f>K9/12</f>
        <v>8999.8958333333339</v>
      </c>
      <c r="K9" s="59">
        <v>107998.75</v>
      </c>
      <c r="L9" s="36">
        <f>K9-F9</f>
        <v>21599.75</v>
      </c>
      <c r="M9" s="37">
        <v>6110.07</v>
      </c>
      <c r="N9" s="38">
        <f>M9+I9</f>
        <v>178908.07</v>
      </c>
      <c r="O9" s="36">
        <f>P9/12</f>
        <v>8999.8958333333339</v>
      </c>
      <c r="P9" s="59">
        <v>107998.75</v>
      </c>
      <c r="Q9" s="36">
        <f>P9-K9</f>
        <v>0</v>
      </c>
      <c r="R9" s="59">
        <v>107998.75</v>
      </c>
      <c r="S9" s="101">
        <f>R9+N9</f>
        <v>286906.82</v>
      </c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29" s="32" customFormat="1" x14ac:dyDescent="0.3">
      <c r="B10" s="68" t="s">
        <v>13</v>
      </c>
      <c r="C10" s="69"/>
      <c r="D10" s="74" t="s">
        <v>25</v>
      </c>
      <c r="E10" s="68" t="s">
        <v>13</v>
      </c>
      <c r="F10" s="69"/>
      <c r="G10" s="39"/>
      <c r="H10" s="40"/>
      <c r="I10" s="40"/>
      <c r="J10" s="68" t="s">
        <v>13</v>
      </c>
      <c r="K10" s="69"/>
      <c r="L10" s="39"/>
      <c r="M10" s="40"/>
      <c r="N10" s="40"/>
      <c r="O10" s="68" t="s">
        <v>13</v>
      </c>
      <c r="P10" s="69"/>
      <c r="Q10" s="39"/>
      <c r="R10" s="40"/>
      <c r="S10" s="4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29" s="41" customFormat="1" x14ac:dyDescent="0.3">
      <c r="B11" s="43" t="s">
        <v>23</v>
      </c>
      <c r="C11" s="42" t="s">
        <v>24</v>
      </c>
      <c r="D11" s="75"/>
      <c r="E11" s="43" t="s">
        <v>23</v>
      </c>
      <c r="F11" s="44" t="s">
        <v>14</v>
      </c>
      <c r="G11" s="44" t="s">
        <v>24</v>
      </c>
      <c r="H11" s="45"/>
      <c r="I11" s="40"/>
      <c r="J11" s="43" t="s">
        <v>23</v>
      </c>
      <c r="K11" s="44" t="s">
        <v>14</v>
      </c>
      <c r="L11" s="44" t="s">
        <v>24</v>
      </c>
      <c r="M11" s="45"/>
      <c r="N11" s="40"/>
      <c r="O11" s="43" t="s">
        <v>23</v>
      </c>
      <c r="P11" s="44" t="s">
        <v>14</v>
      </c>
      <c r="Q11" s="44" t="s">
        <v>24</v>
      </c>
      <c r="R11" s="45"/>
      <c r="S11" s="4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29" s="32" customFormat="1" x14ac:dyDescent="0.3">
      <c r="A12" s="99" t="s">
        <v>75</v>
      </c>
      <c r="B12" s="91" t="s">
        <v>26</v>
      </c>
      <c r="C12" s="47">
        <f>D9/12</f>
        <v>7199.916666666667</v>
      </c>
      <c r="D12" s="75"/>
      <c r="E12" s="46" t="s">
        <v>27</v>
      </c>
      <c r="F12" s="49">
        <f>(G9/365)*217</f>
        <v>0</v>
      </c>
      <c r="G12" s="49">
        <f>F12+C12</f>
        <v>7199.916666666667</v>
      </c>
      <c r="H12" s="50"/>
      <c r="I12" s="40"/>
      <c r="J12" s="46" t="s">
        <v>27</v>
      </c>
      <c r="K12" s="49"/>
      <c r="L12" s="49">
        <f>K12+G12</f>
        <v>7199.916666666667</v>
      </c>
      <c r="M12" s="50"/>
      <c r="N12" s="40"/>
      <c r="O12" s="46" t="s">
        <v>35</v>
      </c>
      <c r="P12" s="49"/>
      <c r="Q12" s="98">
        <v>8999.8958333333339</v>
      </c>
      <c r="R12" s="50"/>
      <c r="S12" s="4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 spans="1:29" s="32" customFormat="1" x14ac:dyDescent="0.3">
      <c r="A13" s="99" t="s">
        <v>76</v>
      </c>
      <c r="B13" s="92"/>
      <c r="C13" s="47">
        <v>7199.916666666667</v>
      </c>
      <c r="D13" s="75"/>
      <c r="E13" s="48" t="s">
        <v>28</v>
      </c>
      <c r="F13" s="49"/>
      <c r="G13" s="49">
        <f t="shared" ref="G13:G23" si="0">F13+C13</f>
        <v>7199.916666666667</v>
      </c>
      <c r="H13" s="55"/>
      <c r="I13" s="40"/>
      <c r="J13" s="48" t="s">
        <v>28</v>
      </c>
      <c r="K13" s="49"/>
      <c r="L13" s="49">
        <f t="shared" ref="L13:L23" si="1">K13+G13</f>
        <v>7199.916666666667</v>
      </c>
      <c r="M13" s="55"/>
      <c r="N13" s="40"/>
      <c r="O13" s="48" t="s">
        <v>36</v>
      </c>
      <c r="P13" s="49"/>
      <c r="Q13" s="98">
        <v>8999.8958333333339</v>
      </c>
      <c r="R13" s="55"/>
      <c r="S13" s="40"/>
      <c r="T13" s="30"/>
      <c r="U13" s="30"/>
      <c r="V13" s="30"/>
      <c r="W13" s="30"/>
      <c r="X13" s="30"/>
      <c r="Y13" s="30"/>
      <c r="Z13" s="30"/>
      <c r="AA13" s="30"/>
      <c r="AB13" s="30"/>
      <c r="AC13" s="30"/>
    </row>
    <row r="14" spans="1:29" s="32" customFormat="1" x14ac:dyDescent="0.3">
      <c r="A14" s="99" t="s">
        <v>77</v>
      </c>
      <c r="B14" s="92"/>
      <c r="C14" s="47">
        <v>7199.916666666667</v>
      </c>
      <c r="D14" s="75"/>
      <c r="E14" s="48" t="s">
        <v>29</v>
      </c>
      <c r="F14" s="49"/>
      <c r="G14" s="49">
        <f t="shared" si="0"/>
        <v>7199.916666666667</v>
      </c>
      <c r="H14" s="55"/>
      <c r="I14" s="40"/>
      <c r="J14" s="48" t="s">
        <v>29</v>
      </c>
      <c r="K14" s="49"/>
      <c r="L14" s="49">
        <f t="shared" si="1"/>
        <v>7199.916666666667</v>
      </c>
      <c r="M14" s="55"/>
      <c r="N14" s="40"/>
      <c r="O14" s="48" t="s">
        <v>37</v>
      </c>
      <c r="P14" s="49"/>
      <c r="Q14" s="98">
        <v>8999.8958333333339</v>
      </c>
      <c r="R14" s="55"/>
      <c r="S14" s="4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29" s="32" customFormat="1" x14ac:dyDescent="0.3">
      <c r="A15" s="99" t="s">
        <v>78</v>
      </c>
      <c r="B15" s="92"/>
      <c r="C15" s="47">
        <v>7199.916666666667</v>
      </c>
      <c r="D15" s="75"/>
      <c r="E15" s="48" t="s">
        <v>30</v>
      </c>
      <c r="F15" s="49"/>
      <c r="G15" s="49">
        <f t="shared" si="0"/>
        <v>7199.916666666667</v>
      </c>
      <c r="H15" s="50"/>
      <c r="I15" s="40"/>
      <c r="J15" s="48" t="s">
        <v>30</v>
      </c>
      <c r="K15" s="49"/>
      <c r="L15" s="49">
        <f t="shared" si="1"/>
        <v>7199.916666666667</v>
      </c>
      <c r="M15" s="50"/>
      <c r="N15" s="40"/>
      <c r="O15" s="48" t="s">
        <v>38</v>
      </c>
      <c r="P15" s="49"/>
      <c r="Q15" s="98">
        <v>8999.8958333333339</v>
      </c>
      <c r="R15" s="50"/>
      <c r="S15" s="40"/>
      <c r="T15" s="30"/>
      <c r="U15" s="30"/>
      <c r="V15" s="30"/>
      <c r="W15" s="30"/>
      <c r="X15" s="30"/>
      <c r="Y15" s="30"/>
      <c r="Z15" s="30"/>
      <c r="AA15" s="30"/>
      <c r="AB15" s="30"/>
      <c r="AC15" s="30"/>
    </row>
    <row r="16" spans="1:29" s="32" customFormat="1" x14ac:dyDescent="0.3">
      <c r="A16" s="99" t="s">
        <v>79</v>
      </c>
      <c r="B16" s="92"/>
      <c r="C16" s="47">
        <v>7199.916666666667</v>
      </c>
      <c r="D16" s="75"/>
      <c r="E16" s="48" t="s">
        <v>31</v>
      </c>
      <c r="F16" s="49"/>
      <c r="G16" s="49">
        <f t="shared" si="0"/>
        <v>7199.916666666667</v>
      </c>
      <c r="H16" s="50"/>
      <c r="I16" s="40"/>
      <c r="J16" s="48" t="s">
        <v>31</v>
      </c>
      <c r="K16" s="49"/>
      <c r="L16" s="49">
        <f t="shared" si="1"/>
        <v>7199.916666666667</v>
      </c>
      <c r="M16" s="50"/>
      <c r="N16" s="40"/>
      <c r="O16" s="48" t="s">
        <v>39</v>
      </c>
      <c r="P16" s="49"/>
      <c r="Q16" s="98">
        <v>8999.8958333333339</v>
      </c>
      <c r="R16" s="50"/>
      <c r="S16" s="4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s="32" customFormat="1" x14ac:dyDescent="0.3">
      <c r="A17" s="99" t="s">
        <v>80</v>
      </c>
      <c r="B17" s="92"/>
      <c r="C17" s="47">
        <v>7199.916666666667</v>
      </c>
      <c r="D17" s="75"/>
      <c r="E17" s="48" t="s">
        <v>32</v>
      </c>
      <c r="F17" s="49"/>
      <c r="G17" s="49">
        <f t="shared" si="0"/>
        <v>7199.916666666667</v>
      </c>
      <c r="H17" s="50"/>
      <c r="I17" s="40"/>
      <c r="J17" s="48" t="s">
        <v>32</v>
      </c>
      <c r="K17" s="49"/>
      <c r="L17" s="49">
        <f t="shared" si="1"/>
        <v>7199.916666666667</v>
      </c>
      <c r="M17" s="50"/>
      <c r="N17" s="40"/>
      <c r="O17" s="48" t="s">
        <v>40</v>
      </c>
      <c r="P17" s="49"/>
      <c r="Q17" s="98">
        <v>8999.8958333333339</v>
      </c>
      <c r="R17" s="50"/>
      <c r="S17" s="4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 s="32" customFormat="1" x14ac:dyDescent="0.3">
      <c r="A18" s="99" t="s">
        <v>81</v>
      </c>
      <c r="B18" s="92"/>
      <c r="C18" s="47">
        <v>7199.916666666667</v>
      </c>
      <c r="D18" s="75"/>
      <c r="E18" s="48" t="s">
        <v>33</v>
      </c>
      <c r="F18" s="49"/>
      <c r="G18" s="49">
        <f t="shared" si="0"/>
        <v>7199.916666666667</v>
      </c>
      <c r="H18" s="50"/>
      <c r="I18" s="40"/>
      <c r="J18" s="48" t="s">
        <v>33</v>
      </c>
      <c r="K18" s="49"/>
      <c r="L18" s="49">
        <f t="shared" si="1"/>
        <v>7199.916666666667</v>
      </c>
      <c r="M18" s="50"/>
      <c r="N18" s="40"/>
      <c r="O18" s="48" t="s">
        <v>41</v>
      </c>
      <c r="P18" s="49"/>
      <c r="Q18" s="98">
        <v>8999.8958333333339</v>
      </c>
      <c r="R18" s="50"/>
      <c r="S18" s="4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s="32" customFormat="1" x14ac:dyDescent="0.3">
      <c r="A19" s="99" t="s">
        <v>82</v>
      </c>
      <c r="B19" s="92"/>
      <c r="C19" s="47">
        <v>7199.916666666667</v>
      </c>
      <c r="D19" s="75"/>
      <c r="E19" s="48" t="s">
        <v>34</v>
      </c>
      <c r="F19" s="49"/>
      <c r="G19" s="49">
        <f t="shared" si="0"/>
        <v>7199.916666666667</v>
      </c>
      <c r="H19" s="50"/>
      <c r="I19" s="40"/>
      <c r="J19" s="48" t="s">
        <v>34</v>
      </c>
      <c r="K19" s="49"/>
      <c r="L19" s="49">
        <f t="shared" si="1"/>
        <v>7199.916666666667</v>
      </c>
      <c r="M19" s="50"/>
      <c r="N19" s="40"/>
      <c r="O19" s="48" t="s">
        <v>42</v>
      </c>
      <c r="P19" s="49"/>
      <c r="Q19" s="98">
        <v>8999.8958333333339</v>
      </c>
      <c r="R19" s="50"/>
      <c r="S19" s="4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 s="32" customFormat="1" x14ac:dyDescent="0.3">
      <c r="A20" s="99" t="s">
        <v>83</v>
      </c>
      <c r="B20" s="92"/>
      <c r="C20" s="47">
        <v>7199.916666666667</v>
      </c>
      <c r="D20" s="75"/>
      <c r="E20" s="48" t="s">
        <v>65</v>
      </c>
      <c r="F20" s="49"/>
      <c r="G20" s="49">
        <f t="shared" si="0"/>
        <v>7199.916666666667</v>
      </c>
      <c r="H20" s="50"/>
      <c r="I20" s="40"/>
      <c r="J20" s="48" t="s">
        <v>65</v>
      </c>
      <c r="K20" s="49">
        <v>710.13</v>
      </c>
      <c r="L20" s="49">
        <f t="shared" si="1"/>
        <v>7910.0466666666671</v>
      </c>
      <c r="M20" s="50"/>
      <c r="N20" s="40"/>
      <c r="O20" s="48" t="s">
        <v>43</v>
      </c>
      <c r="P20" s="49"/>
      <c r="Q20" s="98">
        <v>8999.8958333333339</v>
      </c>
      <c r="R20" s="50"/>
      <c r="S20" s="40"/>
      <c r="T20" s="30"/>
      <c r="U20" s="30"/>
      <c r="V20" s="30"/>
      <c r="W20" s="30"/>
      <c r="X20" s="30"/>
      <c r="Y20" s="30"/>
      <c r="Z20" s="30"/>
      <c r="AA20" s="30"/>
      <c r="AB20" s="30"/>
      <c r="AC20" s="30"/>
    </row>
    <row r="21" spans="1:29" s="32" customFormat="1" x14ac:dyDescent="0.3">
      <c r="A21" s="99" t="s">
        <v>84</v>
      </c>
      <c r="B21" s="92"/>
      <c r="C21" s="47">
        <v>7199.916666666667</v>
      </c>
      <c r="D21" s="75"/>
      <c r="E21" s="48" t="s">
        <v>66</v>
      </c>
      <c r="F21" s="49"/>
      <c r="G21" s="49">
        <f t="shared" si="0"/>
        <v>7199.916666666667</v>
      </c>
      <c r="H21" s="50"/>
      <c r="I21" s="40"/>
      <c r="J21" s="48" t="s">
        <v>66</v>
      </c>
      <c r="K21" s="49">
        <v>1799.9791666666667</v>
      </c>
      <c r="L21" s="49">
        <f t="shared" si="1"/>
        <v>8999.8958333333339</v>
      </c>
      <c r="M21" s="50"/>
      <c r="N21" s="40"/>
      <c r="O21" s="48" t="s">
        <v>44</v>
      </c>
      <c r="P21" s="49"/>
      <c r="Q21" s="98">
        <v>8999.8958333333339</v>
      </c>
      <c r="R21" s="50"/>
      <c r="S21" s="40"/>
      <c r="T21" s="30"/>
      <c r="U21" s="30"/>
      <c r="V21" s="30"/>
      <c r="W21" s="30"/>
      <c r="X21" s="30"/>
      <c r="Y21" s="30"/>
      <c r="Z21" s="30"/>
      <c r="AA21" s="30"/>
      <c r="AB21" s="30"/>
      <c r="AC21" s="30"/>
    </row>
    <row r="22" spans="1:29" s="32" customFormat="1" x14ac:dyDescent="0.3">
      <c r="A22" s="99" t="s">
        <v>85</v>
      </c>
      <c r="B22" s="92"/>
      <c r="C22" s="47">
        <v>7199.916666666667</v>
      </c>
      <c r="D22" s="75"/>
      <c r="E22" s="48" t="s">
        <v>67</v>
      </c>
      <c r="F22" s="49"/>
      <c r="G22" s="49">
        <f t="shared" si="0"/>
        <v>7199.916666666667</v>
      </c>
      <c r="H22" s="50"/>
      <c r="I22" s="40"/>
      <c r="J22" s="48" t="s">
        <v>67</v>
      </c>
      <c r="K22" s="49">
        <v>1799.9791666666667</v>
      </c>
      <c r="L22" s="49">
        <f t="shared" si="1"/>
        <v>8999.8958333333339</v>
      </c>
      <c r="M22" s="50"/>
      <c r="N22" s="40"/>
      <c r="O22" s="48" t="s">
        <v>45</v>
      </c>
      <c r="P22" s="49"/>
      <c r="Q22" s="98">
        <v>8999.8958333333339</v>
      </c>
      <c r="R22" s="50"/>
      <c r="S22" s="40"/>
      <c r="T22" s="30"/>
      <c r="U22" s="30"/>
      <c r="V22" s="30"/>
      <c r="W22" s="30"/>
      <c r="X22" s="30"/>
      <c r="Y22" s="30"/>
      <c r="Z22" s="30"/>
      <c r="AA22" s="30"/>
      <c r="AB22" s="30"/>
      <c r="AC22" s="30"/>
    </row>
    <row r="23" spans="1:29" s="32" customFormat="1" x14ac:dyDescent="0.3">
      <c r="A23" s="99" t="s">
        <v>86</v>
      </c>
      <c r="B23" s="93"/>
      <c r="C23" s="47">
        <v>7199.916666666667</v>
      </c>
      <c r="D23" s="76"/>
      <c r="E23" s="48" t="s">
        <v>68</v>
      </c>
      <c r="F23" s="49"/>
      <c r="G23" s="49">
        <f t="shared" si="0"/>
        <v>7199.916666666667</v>
      </c>
      <c r="H23" s="50"/>
      <c r="I23" s="40"/>
      <c r="J23" s="48" t="s">
        <v>68</v>
      </c>
      <c r="K23" s="49">
        <v>1799.9791666666667</v>
      </c>
      <c r="L23" s="49">
        <f t="shared" si="1"/>
        <v>8999.8958333333339</v>
      </c>
      <c r="M23" s="50"/>
      <c r="N23" s="40"/>
      <c r="O23" s="48" t="s">
        <v>74</v>
      </c>
      <c r="P23" s="49"/>
      <c r="Q23" s="98">
        <v>8999.8958333333339</v>
      </c>
      <c r="R23" s="50"/>
      <c r="S23" s="40"/>
      <c r="T23" s="30"/>
      <c r="U23" s="30"/>
      <c r="V23" s="30"/>
      <c r="W23" s="30"/>
      <c r="X23" s="30"/>
      <c r="Y23" s="30"/>
      <c r="Z23" s="30"/>
      <c r="AA23" s="30"/>
      <c r="AB23" s="30"/>
      <c r="AC23" s="30"/>
    </row>
    <row r="24" spans="1:29" s="32" customFormat="1" x14ac:dyDescent="0.3">
      <c r="I24" s="40"/>
      <c r="K24" s="50">
        <f>SUM(K12:K23)</f>
        <v>6110.0675000000001</v>
      </c>
    </row>
    <row r="25" spans="1:29" x14ac:dyDescent="0.3">
      <c r="I25" s="40"/>
    </row>
    <row r="26" spans="1:29" x14ac:dyDescent="0.3">
      <c r="I26" s="40"/>
      <c r="N26" s="97"/>
    </row>
    <row r="27" spans="1:29" x14ac:dyDescent="0.3">
      <c r="N27" s="97"/>
    </row>
  </sheetData>
  <mergeCells count="23"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B6:D6"/>
    <mergeCell ref="B7:D7"/>
    <mergeCell ref="B5:D5"/>
    <mergeCell ref="D10:D23"/>
    <mergeCell ref="B8:C8"/>
    <mergeCell ref="B9:C9"/>
    <mergeCell ref="B12:B23"/>
    <mergeCell ref="E10:F10"/>
    <mergeCell ref="I5:I8"/>
    <mergeCell ref="E5:H5"/>
    <mergeCell ref="E7:H7"/>
    <mergeCell ref="E6:H6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2021-01-08T16:20:47Z</dcterms:modified>
</cp:coreProperties>
</file>