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 do Contrato" sheetId="1" state="visible" r:id="rId2"/>
    <sheet name="Resumo por item" sheetId="2" state="visible" r:id="rId3"/>
    <sheet name="Cronograma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<sst xmlns="http://schemas.openxmlformats.org/spreadsheetml/2006/main" count="876" uniqueCount="210">
  <si>
    <t xml:space="preserve">Planilha de Controle de Contratos</t>
  </si>
  <si>
    <t xml:space="preserve">Contrato 34/2017</t>
  </si>
  <si>
    <t xml:space="preserve">Alteração Contratual</t>
  </si>
  <si>
    <t xml:space="preserve">Tempo</t>
  </si>
  <si>
    <t xml:space="preserve">Valor Global</t>
  </si>
  <si>
    <t xml:space="preserve">Valor mensal</t>
  </si>
  <si>
    <t xml:space="preserve">Acréscimos %</t>
  </si>
  <si>
    <t xml:space="preserve">Supressões %</t>
  </si>
  <si>
    <t xml:space="preserve">SEI Nº</t>
  </si>
  <si>
    <t xml:space="preserve">Valor inicial do Contrato</t>
  </si>
  <si>
    <t xml:space="preserve">01/07/2017 a 30/06/2018</t>
  </si>
  <si>
    <t xml:space="preserve">TA 01/2017 - 01/07/2017</t>
  </si>
  <si>
    <t xml:space="preserve">Supressão</t>
  </si>
  <si>
    <t xml:space="preserve">Portaria 815 - 05/07/2017</t>
  </si>
  <si>
    <t xml:space="preserve">Fiscal</t>
  </si>
  <si>
    <t xml:space="preserve">TA 02/2017 - 07/12/2017</t>
  </si>
  <si>
    <t xml:space="preserve">APOSTILAMENTO 01/2018 </t>
  </si>
  <si>
    <t xml:space="preserve">Acréscimo</t>
  </si>
  <si>
    <t xml:space="preserve">23208.002326/2018-26</t>
  </si>
  <si>
    <t xml:space="preserve">TA 01/2018 - 07/12/2017</t>
  </si>
  <si>
    <t xml:space="preserve">23208.002437/2018-36</t>
  </si>
  <si>
    <t xml:space="preserve">APOSTILAMENTO 02/2018 </t>
  </si>
  <si>
    <t xml:space="preserve">Repactuação</t>
  </si>
  <si>
    <t xml:space="preserve">23714.000446/2018-72</t>
  </si>
  <si>
    <t xml:space="preserve">TA 02/2018 - 01/07/2018</t>
  </si>
  <si>
    <t xml:space="preserve">PRORROGAÇÃO</t>
  </si>
  <si>
    <t xml:space="preserve">01/07/2018 a 30/06/2019</t>
  </si>
  <si>
    <t xml:space="preserve">23714.000419/2018-25</t>
  </si>
  <si>
    <t xml:space="preserve">TA 03/2018 - 01/07/2018</t>
  </si>
  <si>
    <t xml:space="preserve">23714.000507/2018-74</t>
  </si>
  <si>
    <t xml:space="preserve">TA 06/2019 -25/03/2019</t>
  </si>
  <si>
    <t xml:space="preserve">23714.000213/2019-17</t>
  </si>
  <si>
    <t xml:space="preserve">TA 07/2019 - 01/07/2019</t>
  </si>
  <si>
    <t xml:space="preserve">01/07/2019 a 30/06/2020</t>
  </si>
  <si>
    <t xml:space="preserve">23714.000429/2019-74</t>
  </si>
  <si>
    <t xml:space="preserve">APOSTILAMENTO 03/2019 </t>
  </si>
  <si>
    <t xml:space="preserve">23714.000502/2019-16</t>
  </si>
  <si>
    <t xml:space="preserve">Portaria 1458 - 21/11/2019</t>
  </si>
  <si>
    <t xml:space="preserve">23714.001005/2019-27</t>
  </si>
  <si>
    <t xml:space="preserve">APOSTILAMENTO 04/2020 - 01/01/2020</t>
  </si>
  <si>
    <t xml:space="preserve">23714.000094/2020-28</t>
  </si>
  <si>
    <t xml:space="preserve">APOSTILAMENTO 05/2020 - 01/03/2020</t>
  </si>
  <si>
    <t xml:space="preserve">Correção textual</t>
  </si>
  <si>
    <t xml:space="preserve">23208.001224/2020-60</t>
  </si>
  <si>
    <t xml:space="preserve">APOSTILAMENTO 06/2020 - 01/03/2020</t>
  </si>
  <si>
    <t xml:space="preserve">23208.001225/2020-12</t>
  </si>
  <si>
    <t xml:space="preserve">TA 08/2020 - 01/03/2020</t>
  </si>
  <si>
    <t xml:space="preserve">23714.000027/2020-11</t>
  </si>
  <si>
    <t xml:space="preserve">TA 09/2020 - 09/03/2020 -09/03/2020</t>
  </si>
  <si>
    <t xml:space="preserve">23714.000030/2020-27</t>
  </si>
  <si>
    <t xml:space="preserve">Portaria 424/2020 -02/04/2020</t>
  </si>
  <si>
    <t xml:space="preserve">23714.000231/2020-24</t>
  </si>
  <si>
    <t xml:space="preserve">TA  10/2020 - 01/07/2020</t>
  </si>
  <si>
    <t xml:space="preserve">01/07/2020 a 30/06/2021</t>
  </si>
  <si>
    <t xml:space="preserve">23714.000294/2020-81</t>
  </si>
  <si>
    <t xml:space="preserve">Portaria 826/2020 - 30/07/2020</t>
  </si>
  <si>
    <t xml:space="preserve">23714.000577/2020-22</t>
  </si>
  <si>
    <t xml:space="preserve">APOSTILAMENTO 07/2021 – 01/01/2021</t>
  </si>
  <si>
    <t xml:space="preserve">23714.000083/2021-29</t>
  </si>
  <si>
    <t xml:space="preserve">Valor total do Contrato </t>
  </si>
  <si>
    <t xml:space="preserve">CONTRATO 34/2017</t>
  </si>
  <si>
    <t xml:space="preserve">ITEM</t>
  </si>
  <si>
    <t xml:space="preserve">DESCRIÇÃO DO SERVIÇO</t>
  </si>
  <si>
    <t xml:space="preserve">QUANT. DE POSTOS</t>
  </si>
  <si>
    <t xml:space="preserve">VALOR UNITÁRIO MENSAL</t>
  </si>
  <si>
    <t xml:space="preserve">VALOR GLOBAL MENSAL</t>
  </si>
  <si>
    <t xml:space="preserve">VALOR GLOBAL ANUAL</t>
  </si>
  <si>
    <t xml:space="preserve">Auxiliar de limpeza II (com insalubridade)</t>
  </si>
  <si>
    <t xml:space="preserve">Porteiro</t>
  </si>
  <si>
    <t xml:space="preserve">zelador </t>
  </si>
  <si>
    <t xml:space="preserve">motorista (carteira D)</t>
  </si>
  <si>
    <t xml:space="preserve">Técnico de manutenção de Informática</t>
  </si>
  <si>
    <t xml:space="preserve">Vigia noturno</t>
  </si>
  <si>
    <t xml:space="preserve">Diárias, horas extras e adicional noturno para motorista</t>
  </si>
  <si>
    <t xml:space="preserve">TOTAL</t>
  </si>
  <si>
    <t xml:space="preserve">TA 01/2017 - Supressão posto de motorista - 01/07/2017</t>
  </si>
  <si>
    <t xml:space="preserve">DIFERENÇA MENSAL DOS VALORES</t>
  </si>
  <si>
    <t xml:space="preserve">DIFERENÇA ANUAL DOS VALORES</t>
  </si>
  <si>
    <t xml:space="preserve">TA 02/2017  - Supressão das diárias para motorista e do técnico informática - 07/12/2017</t>
  </si>
  <si>
    <t xml:space="preserve">APOSTILAMENTO 01/2017 - Diferença de R$ 0,60 no item 16</t>
  </si>
  <si>
    <t xml:space="preserve">TA 1/2018  - Supressão das diárias para motorista e do técnico informática - 07/12/2017</t>
  </si>
  <si>
    <t xml:space="preserve">APOSTILAMENTO 02/2018 - REPACTUAÇÃ0 - JAN E FEVEREIRO 2018</t>
  </si>
  <si>
    <t xml:space="preserve">1º Período</t>
  </si>
  <si>
    <t xml:space="preserve">2º Período - MARÇO 2018</t>
  </si>
  <si>
    <t xml:space="preserve">TA 03/2018 - Acréscimo  (UNIFORME) - a partir de 01/07/2018</t>
  </si>
  <si>
    <t xml:space="preserve">TA 06/2019 - Acréscimo  (adicional noturno porteiro) - a partir de 01/01/2019</t>
  </si>
  <si>
    <t xml:space="preserve">Porteiro com Adicional noturno</t>
  </si>
  <si>
    <t xml:space="preserve">APOSTILAMENTO 03/2019 - Repactuação - 01/01/2019</t>
  </si>
  <si>
    <t xml:space="preserve">APOSTILAMENTO 04/2020 - Repactuação - 01/01/2020</t>
  </si>
  <si>
    <t xml:space="preserve">1º Período 01/01/2020 a 31/01/2020</t>
  </si>
  <si>
    <t xml:space="preserve">2º Período - a partir de 01/02/2020</t>
  </si>
  <si>
    <t xml:space="preserve">TA 8/2020 - SUPRESSÃO 1 item 16 - 01/03/2020</t>
  </si>
  <si>
    <t xml:space="preserve">TA 9/2020 - ACRÉSCIMO 1 item 16 (sem insalubridade e com adicional de copeira) - 09/03/2020</t>
  </si>
  <si>
    <t xml:space="preserve">Auxiliar de limpeza II (com adicional de copeira)</t>
  </si>
  <si>
    <t xml:space="preserve">APOSTILAMENTO 07/2021 - Repactuação – 01/01/2021</t>
  </si>
  <si>
    <t xml:space="preserve">1º Período 01/01/2021 a 16/01/2021</t>
  </si>
  <si>
    <t xml:space="preserve">2º Período - a partir de 17/01/2021</t>
  </si>
  <si>
    <t xml:space="preserve">ADITIVO 01/2017 - SUPRESSÃO</t>
  </si>
  <si>
    <t xml:space="preserve">Valor Acumulado</t>
  </si>
  <si>
    <t xml:space="preserve">ADITIVO 02/2017 - SUPRESSÃO</t>
  </si>
  <si>
    <t xml:space="preserve"> TA 01/2018 - SUPRESSÃO</t>
  </si>
  <si>
    <t xml:space="preserve">APOSTILAMENTO 02/2018 - REPACTUAÇÃO</t>
  </si>
  <si>
    <t xml:space="preserve">TA 02/2018 - PRORROGAÇÃO</t>
  </si>
  <si>
    <t xml:space="preserve">TA 03/2018 - ACRESCIMO</t>
  </si>
  <si>
    <t xml:space="preserve">ADITIVO 03/2018 - ACRESCIMO</t>
  </si>
  <si>
    <t xml:space="preserve">Aditivo 06/2019 - Acréscimo </t>
  </si>
  <si>
    <t xml:space="preserve">Aditivo 07/2019 - Prorrogação </t>
  </si>
  <si>
    <t xml:space="preserve">APOSTILAMENTO 3/2019 - REPACTUAÇÃO</t>
  </si>
  <si>
    <t xml:space="preserve">APOSTILAMENTO 04/2020 - REPACTUAÇÃO</t>
  </si>
  <si>
    <t xml:space="preserve">Aditivo 08/2020 - SUPRESSAO </t>
  </si>
  <si>
    <t xml:space="preserve">Aditivo 09/2020 - ACRÉSCIMO </t>
  </si>
  <si>
    <t xml:space="preserve">Aditivo 10/2020- Prorrogação </t>
  </si>
  <si>
    <t xml:space="preserve">APOSTILAMENTO 07/2021 - REPACTUAÇÃO</t>
  </si>
  <si>
    <t xml:space="preserve">Vigência a partir de 01/07/2017</t>
  </si>
  <si>
    <t xml:space="preserve">Vigência  a partir de 07/12/2017</t>
  </si>
  <si>
    <t xml:space="preserve">Vigência a partir de 01/01/2018</t>
  </si>
  <si>
    <t xml:space="preserve">Vigência a partir de 01/07/2018</t>
  </si>
  <si>
    <t xml:space="preserve">1º Período de 21/06/2018 a 30/06/2018</t>
  </si>
  <si>
    <t xml:space="preserve">2º Período de 01/07/2018 a 30/06/2019</t>
  </si>
  <si>
    <t xml:space="preserve">Vigência a partir de 25/03/2019</t>
  </si>
  <si>
    <t xml:space="preserve">Vigência 01/07/2019 a 30/06/2020</t>
  </si>
  <si>
    <t xml:space="preserve">Vigência a partir de 01/01/2019</t>
  </si>
  <si>
    <t xml:space="preserve">Vigência a partir de 01/01/2020</t>
  </si>
  <si>
    <t xml:space="preserve">Vigência 01/03/2020</t>
  </si>
  <si>
    <t xml:space="preserve">Vigência 09/03/2020</t>
  </si>
  <si>
    <t xml:space="preserve">Vigência 01/07/2020 a 30/06/2021</t>
  </si>
  <si>
    <t xml:space="preserve">Vigência a partir de 01/01/2021</t>
  </si>
  <si>
    <t xml:space="preserve">1º Período janeiro e fevereiro/2018</t>
  </si>
  <si>
    <t xml:space="preserve">2º Período a partir de março/2018</t>
  </si>
  <si>
    <t xml:space="preserve">1º Período 01/01/2019 a 30/06/2019</t>
  </si>
  <si>
    <t xml:space="preserve">2º Período 01/07/2019 a 30/06/2020</t>
  </si>
  <si>
    <t xml:space="preserve">2º Período a partir de 01/02/2020</t>
  </si>
  <si>
    <t xml:space="preserve">1º Período de 01/03/2020 a 30/06/2020</t>
  </si>
  <si>
    <t xml:space="preserve">1º Período 09/03/2020 a 30/06/2020</t>
  </si>
  <si>
    <t xml:space="preserve">2º Período a partir de 17/01/2021</t>
  </si>
  <si>
    <t xml:space="preserve">Valor Mensal</t>
  </si>
  <si>
    <t xml:space="preserve">Valor Anual</t>
  </si>
  <si>
    <t xml:space="preserve">novo valor mensal</t>
  </si>
  <si>
    <t xml:space="preserve">novo valor anual</t>
  </si>
  <si>
    <t xml:space="preserve">Diferença Mensal</t>
  </si>
  <si>
    <t xml:space="preserve">Valor do Termo</t>
  </si>
  <si>
    <t xml:space="preserve">Valor do Período</t>
  </si>
  <si>
    <t xml:space="preserve">Valor do termo</t>
  </si>
  <si>
    <t xml:space="preserve">Cronograma das parcelas</t>
  </si>
  <si>
    <t xml:space="preserve">Parcela nº</t>
  </si>
  <si>
    <t xml:space="preserve">Valor Parcela</t>
  </si>
  <si>
    <t xml:space="preserve">Diferença</t>
  </si>
  <si>
    <t xml:space="preserve">JUL</t>
  </si>
  <si>
    <t xml:space="preserve">1º</t>
  </si>
  <si>
    <t xml:space="preserve">14º</t>
  </si>
  <si>
    <t xml:space="preserve">13º</t>
  </si>
  <si>
    <t xml:space="preserve">25º</t>
  </si>
  <si>
    <t xml:space="preserve">37º</t>
  </si>
  <si>
    <t xml:space="preserve">AGO</t>
  </si>
  <si>
    <t xml:space="preserve">2º</t>
  </si>
  <si>
    <t xml:space="preserve">15º</t>
  </si>
  <si>
    <t xml:space="preserve">26º</t>
  </si>
  <si>
    <t xml:space="preserve">38º</t>
  </si>
  <si>
    <t xml:space="preserve">SET</t>
  </si>
  <si>
    <t xml:space="preserve">3º</t>
  </si>
  <si>
    <t xml:space="preserve">16º</t>
  </si>
  <si>
    <t xml:space="preserve">27º</t>
  </si>
  <si>
    <t xml:space="preserve">39º</t>
  </si>
  <si>
    <t xml:space="preserve">OUT</t>
  </si>
  <si>
    <t xml:space="preserve">4º</t>
  </si>
  <si>
    <t xml:space="preserve">17º</t>
  </si>
  <si>
    <t xml:space="preserve">28º</t>
  </si>
  <si>
    <t xml:space="preserve">40º</t>
  </si>
  <si>
    <t xml:space="preserve">NOV</t>
  </si>
  <si>
    <t xml:space="preserve">5º</t>
  </si>
  <si>
    <t xml:space="preserve">18º</t>
  </si>
  <si>
    <t xml:space="preserve">29º</t>
  </si>
  <si>
    <t xml:space="preserve">41º</t>
  </si>
  <si>
    <t xml:space="preserve">DEZ</t>
  </si>
  <si>
    <t xml:space="preserve">6º</t>
  </si>
  <si>
    <t xml:space="preserve">19º</t>
  </si>
  <si>
    <t xml:space="preserve">30º</t>
  </si>
  <si>
    <t xml:space="preserve">42º</t>
  </si>
  <si>
    <t xml:space="preserve">JAN</t>
  </si>
  <si>
    <t xml:space="preserve">7º</t>
  </si>
  <si>
    <t xml:space="preserve">20º</t>
  </si>
  <si>
    <t xml:space="preserve">31º</t>
  </si>
  <si>
    <t xml:space="preserve">43º</t>
  </si>
  <si>
    <t xml:space="preserve">FEV</t>
  </si>
  <si>
    <t xml:space="preserve">8º</t>
  </si>
  <si>
    <t xml:space="preserve">21º</t>
  </si>
  <si>
    <t xml:space="preserve">32º</t>
  </si>
  <si>
    <t xml:space="preserve">44º</t>
  </si>
  <si>
    <t xml:space="preserve">MAR</t>
  </si>
  <si>
    <t xml:space="preserve">9º</t>
  </si>
  <si>
    <t xml:space="preserve">22º</t>
  </si>
  <si>
    <t xml:space="preserve">33º</t>
  </si>
  <si>
    <t xml:space="preserve">45º</t>
  </si>
  <si>
    <t xml:space="preserve">ABR</t>
  </si>
  <si>
    <t xml:space="preserve">10º</t>
  </si>
  <si>
    <t xml:space="preserve">23º</t>
  </si>
  <si>
    <t xml:space="preserve">34º</t>
  </si>
  <si>
    <t xml:space="preserve">46º</t>
  </si>
  <si>
    <t xml:space="preserve">MAI</t>
  </si>
  <si>
    <t xml:space="preserve">11º</t>
  </si>
  <si>
    <t xml:space="preserve">24º</t>
  </si>
  <si>
    <t xml:space="preserve">35º</t>
  </si>
  <si>
    <t xml:space="preserve">47º</t>
  </si>
  <si>
    <t xml:space="preserve">JUN</t>
  </si>
  <si>
    <t xml:space="preserve">12º</t>
  </si>
  <si>
    <t xml:space="preserve">36º</t>
  </si>
  <si>
    <t xml:space="preserve">48º</t>
  </si>
  <si>
    <t xml:space="preserve">ultimo dia do período calculado</t>
  </si>
  <si>
    <t xml:space="preserve">d-1 do INÍCIO do período calculado</t>
  </si>
  <si>
    <t xml:space="preserve">entende-se do período proporcional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</si>
</sst>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-&quot;R$ &quot;* #,##0.00_-;&quot;-R$ &quot;* #,##0.00_-;_-&quot;R$ &quot;* \-??_-;_-@"/>
    <numFmt numFmtId="166" formatCode="D/M/YYYY"/>
    <numFmt numFmtId="167" formatCode="0.00%"/>
    <numFmt numFmtId="168" formatCode="0.000"/>
    <numFmt numFmtId="169" formatCode="_-&quot;R$&quot;* #,##0.00_-;&quot;-R$&quot;* #,##0.00_-;_-&quot;R$&quot;* \-??_-;_-@"/>
    <numFmt numFmtId="170" formatCode="_-* #,##0.00_-;\-* #,##0.00_-;_-* \-??_-;_-@"/>
    <numFmt numFmtId="171" formatCode="#,##0.00"/>
    <numFmt numFmtId="172" formatCode="_-&quot;R$ &quot;* #,##0.00_-;&quot;-R$ &quot;* #,##0.00_-;_-&quot;R$ &quot;* \-??_-;_-@_-"/>
    <numFmt numFmtId="173" formatCode="[$R$-416]\ #,##0.00;[RED]\-[$R$-416]\ #,##0.00"/>
    <numFmt numFmtId="174" formatCode="DD/MM/YY"/>
    <numFmt numFmtId="175" formatCode="D/MMM"/>
  </numFmts>
  <fonts count="24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sz val="11"/>
      <color rgb="FF0070C0"/>
      <name val="Calibri"/>
      <family val="0"/>
      <charset val="1"/>
    </font>
    <font>
      <sz val="11"/>
      <color rgb="FFFF0000"/>
      <name val="Calibri"/>
      <family val="0"/>
      <charset val="1"/>
    </font>
    <font>
      <b val="true"/>
      <sz val="12"/>
      <color rgb="FF000000"/>
      <name val="Calibri"/>
      <family val="0"/>
      <charset val="1"/>
    </font>
    <font>
      <b val="true"/>
      <sz val="12"/>
      <color rgb="FF0070C0"/>
      <name val="Calibri"/>
      <family val="0"/>
      <charset val="1"/>
    </font>
    <font>
      <b val="true"/>
      <sz val="12"/>
      <color rgb="FFFF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name val="Calibri"/>
      <family val="2"/>
      <charset val="1"/>
    </font>
    <font>
      <b val="true"/>
      <sz val="11"/>
      <color rgb="FFE36C09"/>
      <name val="Calibri"/>
      <family val="0"/>
      <charset val="1"/>
    </font>
    <font>
      <sz val="10"/>
      <color rgb="FF454545"/>
      <name val="Open Sans"/>
      <family val="0"/>
      <charset val="1"/>
    </font>
    <font>
      <sz val="10"/>
      <color rgb="FF000000"/>
      <name val="Arial"/>
      <family val="0"/>
      <charset val="1"/>
    </font>
    <font>
      <b val="true"/>
      <sz val="9"/>
      <color rgb="FF000000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b val="true"/>
      <sz val="9"/>
      <color rgb="FFFFFFFF"/>
      <name val="Calibri"/>
      <family val="0"/>
      <charset val="1"/>
    </font>
    <font>
      <b val="true"/>
      <sz val="14"/>
      <color rgb="FF000000"/>
      <name val="Calibri"/>
      <family val="2"/>
      <charset val="1"/>
    </font>
    <font>
      <b val="true"/>
      <sz val="9"/>
      <color rgb="FF00B0F0"/>
      <name val="Calibri"/>
      <family val="0"/>
      <charset val="1"/>
    </font>
    <font>
      <b val="true"/>
      <sz val="9"/>
      <color rgb="FFFF0000"/>
      <name val="Calibri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6D9F0"/>
        <bgColor rgb="FFC0C0C0"/>
      </patternFill>
    </fill>
    <fill>
      <patternFill patternType="solid">
        <fgColor rgb="FFFF0000"/>
        <bgColor rgb="FF993300"/>
      </patternFill>
    </fill>
    <fill>
      <patternFill patternType="solid">
        <fgColor rgb="FF8DB3E2"/>
        <bgColor rgb="FF9999FF"/>
      </patternFill>
    </fill>
    <fill>
      <patternFill patternType="solid">
        <fgColor rgb="FF00B0F0"/>
        <bgColor rgb="FF33CCCC"/>
      </patternFill>
    </fill>
    <fill>
      <patternFill patternType="solid">
        <fgColor rgb="FF92D050"/>
        <bgColor rgb="FFC0C0C0"/>
      </patternFill>
    </fill>
    <fill>
      <patternFill patternType="solid">
        <fgColor rgb="FF000000"/>
        <bgColor rgb="FF0C0C0C"/>
      </patternFill>
    </fill>
    <fill>
      <patternFill patternType="solid">
        <fgColor rgb="FF0C0C0C"/>
        <bgColor rgb="FF000000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ck"/>
      <right style="thick"/>
      <top style="thin"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ck"/>
      <top/>
      <bottom/>
      <diagonal/>
    </border>
    <border diagonalUp="false" diagonalDown="false">
      <left style="thick"/>
      <right style="thick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ck"/>
      <right style="thin"/>
      <top style="thin"/>
      <bottom/>
      <diagonal/>
    </border>
    <border diagonalUp="false" diagonalDown="false">
      <left style="thick"/>
      <right/>
      <top/>
      <bottom/>
      <diagonal/>
    </border>
    <border diagonalUp="false" diagonalDown="false">
      <left style="thick"/>
      <right style="medium"/>
      <top style="medium"/>
      <bottom/>
      <diagonal/>
    </border>
    <border diagonalUp="false" diagonalDown="false"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 diagonalUp="false" diagonalDown="false">
      <left style="thick"/>
      <right style="thick">
        <color rgb="FFFF0000"/>
      </right>
      <top style="thick">
        <color rgb="FF00B0F0"/>
      </top>
      <bottom style="thick">
        <color rgb="FFFF0000"/>
      </bottom>
      <diagonal/>
    </border>
    <border diagonalUp="false" diagonalDown="false">
      <left style="thick"/>
      <right style="thick">
        <color rgb="FF00B0F0"/>
      </right>
      <top style="thick">
        <color rgb="FF00B0F0"/>
      </top>
      <bottom style="thick">
        <color rgb="FF00B0F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6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6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4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1" fillId="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1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7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7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6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8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8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8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0" fillId="8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1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9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1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18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8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6"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70C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8DB3E2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E36C09"/>
      <rgbColor rgb="FF666699"/>
      <rgbColor rgb="FF969696"/>
      <rgbColor rgb="FF003366"/>
      <rgbColor rgb="FF339966"/>
      <rgbColor rgb="FF0C0C0C"/>
      <rgbColor rgb="FF333300"/>
      <rgbColor rgb="FF993300"/>
      <rgbColor rgb="FF993366"/>
      <rgbColor rgb="FF333399"/>
      <rgbColor rgb="FF45454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0" activeCellId="0" sqref="D30"/>
    </sheetView>
  </sheetViews>
  <sheetFormatPr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32.8"/>
    <col collapsed="false" customWidth="true" hidden="false" outlineLevel="0" max="3" min="3" style="0" width="35.25"/>
    <col collapsed="false" customWidth="true" hidden="false" outlineLevel="0" max="4" min="4" style="0" width="21.5"/>
    <col collapsed="false" customWidth="true" hidden="false" outlineLevel="0" max="5" min="5" style="0" width="18.39"/>
    <col collapsed="false" customWidth="true" hidden="false" outlineLevel="0" max="6" min="6" style="0" width="18"/>
    <col collapsed="false" customWidth="true" hidden="false" outlineLevel="0" max="7" min="7" style="0" width="12.5"/>
    <col collapsed="false" customWidth="true" hidden="false" outlineLevel="0" max="8" min="8" style="0" width="12.38"/>
    <col collapsed="false" customWidth="true" hidden="false" outlineLevel="0" max="9" min="9" style="0" width="19.27"/>
    <col collapsed="false" customWidth="true" hidden="false" outlineLevel="0" max="10" min="10" style="0" width="14.87"/>
    <col collapsed="false" customWidth="true" hidden="false" outlineLevel="0" max="11" min="11" style="0" width="12"/>
    <col collapsed="false" customWidth="true" hidden="false" outlineLevel="0" max="26" min="12" style="0" width="7.62"/>
    <col collapsed="false" customWidth="true" hidden="false" outlineLevel="0" max="1025" min="27" style="0" width="12.63"/>
  </cols>
  <sheetData>
    <row r="1" customFormat="false" ht="18.75" hidden="false" customHeight="false" outlineLevel="0" collapsed="false">
      <c r="A1" s="1"/>
      <c r="B1" s="1"/>
      <c r="C1" s="2" t="s">
        <v>0</v>
      </c>
      <c r="D1" s="1"/>
      <c r="E1" s="1"/>
      <c r="F1" s="1"/>
      <c r="G1" s="3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3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customFormat="false" ht="15.75" hidden="false" customHeight="false" outlineLevel="0" collapsed="false">
      <c r="A3" s="1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6" t="s">
        <v>8</v>
      </c>
      <c r="J3" s="9"/>
      <c r="K3" s="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customFormat="false" ht="15" hidden="false" customHeight="false" outlineLevel="0" collapsed="false">
      <c r="A4" s="1"/>
      <c r="B4" s="10" t="s">
        <v>9</v>
      </c>
      <c r="C4" s="11"/>
      <c r="D4" s="12" t="s">
        <v>10</v>
      </c>
      <c r="E4" s="11" t="n">
        <v>513069.12</v>
      </c>
      <c r="F4" s="11" t="n">
        <f aca="false">E4/12</f>
        <v>42755.76</v>
      </c>
      <c r="G4" s="13"/>
      <c r="H4" s="14"/>
      <c r="I4" s="12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customFormat="false" ht="15" hidden="false" customHeight="false" outlineLevel="0" collapsed="false">
      <c r="A5" s="1"/>
      <c r="B5" s="10" t="s">
        <v>11</v>
      </c>
      <c r="C5" s="11" t="s">
        <v>12</v>
      </c>
      <c r="D5" s="12"/>
      <c r="E5" s="11" t="n">
        <v>-58899.84</v>
      </c>
      <c r="F5" s="11" t="n">
        <f aca="false">E5/12</f>
        <v>-4908.32</v>
      </c>
      <c r="G5" s="13"/>
      <c r="H5" s="14" t="n">
        <v>0.1117</v>
      </c>
      <c r="I5" s="12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customFormat="false" ht="15" hidden="false" customHeight="false" outlineLevel="0" collapsed="false">
      <c r="A6" s="1"/>
      <c r="B6" s="10" t="s">
        <v>13</v>
      </c>
      <c r="C6" s="11" t="s">
        <v>14</v>
      </c>
      <c r="D6" s="16"/>
      <c r="E6" s="11"/>
      <c r="F6" s="11" t="n">
        <f aca="false">E6/12</f>
        <v>0</v>
      </c>
      <c r="G6" s="13"/>
      <c r="H6" s="14"/>
      <c r="I6" s="16"/>
      <c r="J6" s="1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customFormat="false" ht="15" hidden="false" customHeight="false" outlineLevel="0" collapsed="false">
      <c r="A7" s="1"/>
      <c r="B7" s="10" t="s">
        <v>15</v>
      </c>
      <c r="C7" s="11" t="s">
        <v>12</v>
      </c>
      <c r="D7" s="16"/>
      <c r="E7" s="11" t="n">
        <v>-38999.64</v>
      </c>
      <c r="F7" s="11" t="n">
        <f aca="false">E7/12</f>
        <v>-3249.97</v>
      </c>
      <c r="G7" s="13"/>
      <c r="H7" s="14" t="n">
        <v>0.076</v>
      </c>
      <c r="I7" s="16"/>
      <c r="J7" s="1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customFormat="false" ht="15" hidden="false" customHeight="false" outlineLevel="0" collapsed="false">
      <c r="A8" s="1"/>
      <c r="B8" s="10" t="s">
        <v>16</v>
      </c>
      <c r="C8" s="11" t="s">
        <v>17</v>
      </c>
      <c r="D8" s="16"/>
      <c r="E8" s="11" t="n">
        <v>0</v>
      </c>
      <c r="F8" s="11" t="n">
        <f aca="false">E8/12</f>
        <v>0</v>
      </c>
      <c r="G8" s="13"/>
      <c r="H8" s="14"/>
      <c r="I8" s="17" t="s">
        <v>18</v>
      </c>
      <c r="J8" s="1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customFormat="false" ht="15" hidden="false" customHeight="false" outlineLevel="0" collapsed="false">
      <c r="A9" s="1"/>
      <c r="B9" s="10" t="s">
        <v>19</v>
      </c>
      <c r="C9" s="11" t="s">
        <v>12</v>
      </c>
      <c r="D9" s="12"/>
      <c r="E9" s="11" t="n">
        <v>-12933.36</v>
      </c>
      <c r="F9" s="11" t="n">
        <f aca="false">E9/12</f>
        <v>-1077.78</v>
      </c>
      <c r="G9" s="13"/>
      <c r="H9" s="14" t="n">
        <v>0.025</v>
      </c>
      <c r="I9" s="17" t="s">
        <v>20</v>
      </c>
      <c r="J9" s="1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customFormat="false" ht="15" hidden="false" customHeight="false" outlineLevel="0" collapsed="false">
      <c r="A10" s="1"/>
      <c r="B10" s="10" t="s">
        <v>21</v>
      </c>
      <c r="C10" s="11" t="s">
        <v>22</v>
      </c>
      <c r="D10" s="16"/>
      <c r="E10" s="11" t="n">
        <v>14823.12</v>
      </c>
      <c r="F10" s="11" t="n">
        <f aca="false">E10/12</f>
        <v>1235.26</v>
      </c>
      <c r="G10" s="13"/>
      <c r="H10" s="14"/>
      <c r="I10" s="18" t="s">
        <v>23</v>
      </c>
      <c r="J10" s="1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customFormat="false" ht="28.5" hidden="false" customHeight="false" outlineLevel="0" collapsed="false">
      <c r="A11" s="1"/>
      <c r="B11" s="10" t="s">
        <v>24</v>
      </c>
      <c r="C11" s="11" t="s">
        <v>25</v>
      </c>
      <c r="D11" s="12" t="s">
        <v>26</v>
      </c>
      <c r="E11" s="11"/>
      <c r="F11" s="11" t="n">
        <f aca="false">E11/12</f>
        <v>0</v>
      </c>
      <c r="G11" s="13"/>
      <c r="H11" s="14"/>
      <c r="I11" s="19" t="s">
        <v>27</v>
      </c>
      <c r="J11" s="1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customFormat="false" ht="15" hidden="false" customHeight="false" outlineLevel="0" collapsed="false">
      <c r="A12" s="1"/>
      <c r="B12" s="10" t="s">
        <v>28</v>
      </c>
      <c r="C12" s="11" t="s">
        <v>17</v>
      </c>
      <c r="D12" s="12"/>
      <c r="E12" s="11" t="n">
        <v>663.24</v>
      </c>
      <c r="F12" s="11" t="n">
        <f aca="false">E12/12</f>
        <v>55.27</v>
      </c>
      <c r="G12" s="13" t="n">
        <v>0.0013</v>
      </c>
      <c r="H12" s="14"/>
      <c r="I12" s="17" t="s">
        <v>29</v>
      </c>
      <c r="J12" s="1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customFormat="false" ht="15" hidden="false" customHeight="false" outlineLevel="0" collapsed="false">
      <c r="A13" s="1"/>
      <c r="B13" s="10" t="s">
        <v>30</v>
      </c>
      <c r="C13" s="11" t="s">
        <v>17</v>
      </c>
      <c r="D13" s="16"/>
      <c r="E13" s="11" t="n">
        <v>921.12</v>
      </c>
      <c r="F13" s="11" t="n">
        <f aca="false">E13/12</f>
        <v>76.76</v>
      </c>
      <c r="G13" s="13" t="n">
        <v>0.0017</v>
      </c>
      <c r="H13" s="14"/>
      <c r="I13" s="17" t="s">
        <v>31</v>
      </c>
      <c r="J13" s="15"/>
      <c r="K13" s="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customFormat="false" ht="15" hidden="false" customHeight="false" outlineLevel="0" collapsed="false">
      <c r="A14" s="1"/>
      <c r="B14" s="10" t="s">
        <v>32</v>
      </c>
      <c r="C14" s="11" t="s">
        <v>25</v>
      </c>
      <c r="D14" s="16" t="s">
        <v>33</v>
      </c>
      <c r="E14" s="11"/>
      <c r="F14" s="11" t="n">
        <f aca="false">E14/12</f>
        <v>0</v>
      </c>
      <c r="G14" s="13"/>
      <c r="H14" s="14"/>
      <c r="I14" s="17" t="s">
        <v>34</v>
      </c>
      <c r="J14" s="15"/>
      <c r="K14" s="20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customFormat="false" ht="15" hidden="false" customHeight="false" outlineLevel="0" collapsed="false">
      <c r="A15" s="1"/>
      <c r="B15" s="10" t="s">
        <v>35</v>
      </c>
      <c r="C15" s="11" t="s">
        <v>22</v>
      </c>
      <c r="D15" s="16"/>
      <c r="E15" s="11" t="n">
        <v>12651</v>
      </c>
      <c r="F15" s="11" t="n">
        <f aca="false">E15/12</f>
        <v>1054.25</v>
      </c>
      <c r="G15" s="13"/>
      <c r="H15" s="14"/>
      <c r="I15" s="17" t="s">
        <v>36</v>
      </c>
      <c r="J15" s="15"/>
      <c r="K15" s="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customFormat="false" ht="15" hidden="false" customHeight="false" outlineLevel="0" collapsed="false">
      <c r="A16" s="1"/>
      <c r="B16" s="10" t="s">
        <v>37</v>
      </c>
      <c r="C16" s="11" t="s">
        <v>14</v>
      </c>
      <c r="D16" s="16"/>
      <c r="E16" s="11"/>
      <c r="F16" s="11" t="n">
        <f aca="false">E16/12</f>
        <v>0</v>
      </c>
      <c r="G16" s="13"/>
      <c r="H16" s="14"/>
      <c r="I16" s="17" t="s">
        <v>38</v>
      </c>
      <c r="J16" s="15"/>
      <c r="K16" s="2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customFormat="false" ht="15" hidden="false" customHeight="false" outlineLevel="0" collapsed="false">
      <c r="A17" s="1"/>
      <c r="B17" s="10" t="s">
        <v>39</v>
      </c>
      <c r="C17" s="11" t="s">
        <v>22</v>
      </c>
      <c r="D17" s="16"/>
      <c r="E17" s="11" t="n">
        <v>20767.92</v>
      </c>
      <c r="F17" s="11" t="n">
        <f aca="false">E17/12</f>
        <v>1730.66</v>
      </c>
      <c r="G17" s="13"/>
      <c r="H17" s="14"/>
      <c r="I17" s="18" t="s">
        <v>40</v>
      </c>
      <c r="J17" s="15"/>
      <c r="K17" s="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customFormat="false" ht="15" hidden="false" customHeight="false" outlineLevel="0" collapsed="false">
      <c r="A18" s="1"/>
      <c r="B18" s="10" t="s">
        <v>41</v>
      </c>
      <c r="C18" s="11" t="s">
        <v>42</v>
      </c>
      <c r="D18" s="16"/>
      <c r="E18" s="11"/>
      <c r="F18" s="11" t="n">
        <f aca="false">E18/12</f>
        <v>0</v>
      </c>
      <c r="G18" s="13"/>
      <c r="H18" s="14"/>
      <c r="I18" s="17" t="s">
        <v>43</v>
      </c>
      <c r="J18" s="15"/>
      <c r="K18" s="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customFormat="false" ht="15" hidden="false" customHeight="false" outlineLevel="0" collapsed="false">
      <c r="A19" s="1"/>
      <c r="B19" s="10" t="s">
        <v>44</v>
      </c>
      <c r="C19" s="11" t="s">
        <v>42</v>
      </c>
      <c r="D19" s="16"/>
      <c r="E19" s="11"/>
      <c r="F19" s="11" t="n">
        <f aca="false">E19/12</f>
        <v>0</v>
      </c>
      <c r="G19" s="13"/>
      <c r="H19" s="14"/>
      <c r="I19" s="17" t="s">
        <v>45</v>
      </c>
      <c r="J19" s="15"/>
      <c r="K19" s="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customFormat="false" ht="15" hidden="false" customHeight="false" outlineLevel="0" collapsed="false">
      <c r="A20" s="1"/>
      <c r="B20" s="10" t="s">
        <v>46</v>
      </c>
      <c r="C20" s="11" t="s">
        <v>12</v>
      </c>
      <c r="D20" s="16"/>
      <c r="E20" s="11" t="n">
        <v>-42908.04</v>
      </c>
      <c r="F20" s="11" t="n">
        <f aca="false">E20/12</f>
        <v>-3575.67</v>
      </c>
      <c r="G20" s="13"/>
      <c r="H20" s="14" t="n">
        <v>0.0949</v>
      </c>
      <c r="I20" s="17" t="s">
        <v>47</v>
      </c>
      <c r="J20" s="15"/>
      <c r="K20" s="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customFormat="false" ht="15.75" hidden="false" customHeight="true" outlineLevel="0" collapsed="false">
      <c r="A21" s="1"/>
      <c r="B21" s="10" t="s">
        <v>48</v>
      </c>
      <c r="C21" s="11" t="s">
        <v>17</v>
      </c>
      <c r="D21" s="16"/>
      <c r="E21" s="11" t="n">
        <v>34475.76</v>
      </c>
      <c r="F21" s="11" t="n">
        <f aca="false">E21/12</f>
        <v>2872.98</v>
      </c>
      <c r="G21" s="13" t="n">
        <v>0.0842</v>
      </c>
      <c r="H21" s="14"/>
      <c r="I21" s="17" t="s">
        <v>49</v>
      </c>
      <c r="J21" s="15"/>
      <c r="K21" s="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customFormat="false" ht="15.75" hidden="false" customHeight="true" outlineLevel="0" collapsed="false">
      <c r="A22" s="1"/>
      <c r="B22" s="10" t="s">
        <v>50</v>
      </c>
      <c r="C22" s="11" t="s">
        <v>14</v>
      </c>
      <c r="D22" s="16"/>
      <c r="E22" s="11"/>
      <c r="F22" s="11" t="n">
        <f aca="false">E22/12</f>
        <v>0</v>
      </c>
      <c r="G22" s="13"/>
      <c r="H22" s="14"/>
      <c r="I22" s="17" t="s">
        <v>51</v>
      </c>
      <c r="J22" s="15"/>
      <c r="K22" s="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customFormat="false" ht="15.75" hidden="false" customHeight="true" outlineLevel="0" collapsed="false">
      <c r="A23" s="1"/>
      <c r="B23" s="10" t="s">
        <v>52</v>
      </c>
      <c r="C23" s="11" t="s">
        <v>25</v>
      </c>
      <c r="D23" s="16" t="s">
        <v>53</v>
      </c>
      <c r="E23" s="11"/>
      <c r="F23" s="11" t="n">
        <f aca="false">E23/12</f>
        <v>0</v>
      </c>
      <c r="G23" s="13"/>
      <c r="H23" s="14"/>
      <c r="I23" s="17" t="s">
        <v>54</v>
      </c>
      <c r="J23" s="15"/>
      <c r="K23" s="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customFormat="false" ht="15.75" hidden="false" customHeight="true" outlineLevel="0" collapsed="false">
      <c r="A24" s="1"/>
      <c r="B24" s="21" t="s">
        <v>55</v>
      </c>
      <c r="C24" s="22" t="s">
        <v>14</v>
      </c>
      <c r="D24" s="16"/>
      <c r="E24" s="11"/>
      <c r="F24" s="11" t="n">
        <f aca="false">E24/12</f>
        <v>0</v>
      </c>
      <c r="G24" s="13"/>
      <c r="H24" s="14"/>
      <c r="I24" s="17" t="s">
        <v>56</v>
      </c>
      <c r="J24" s="15"/>
      <c r="K24" s="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customFormat="false" ht="15.75" hidden="false" customHeight="true" outlineLevel="0" collapsed="false">
      <c r="A25" s="1"/>
      <c r="B25" s="23" t="s">
        <v>57</v>
      </c>
      <c r="C25" s="22" t="s">
        <v>22</v>
      </c>
      <c r="D25" s="16"/>
      <c r="E25" s="11" t="n">
        <v>32518.44</v>
      </c>
      <c r="F25" s="11" t="n">
        <f aca="false">E25/12</f>
        <v>2709.87</v>
      </c>
      <c r="G25" s="13"/>
      <c r="H25" s="14"/>
      <c r="I25" s="17" t="s">
        <v>58</v>
      </c>
      <c r="J25" s="15"/>
      <c r="K25" s="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customFormat="false" ht="15.75" hidden="false" customHeight="true" outlineLevel="0" collapsed="false">
      <c r="A26" s="1"/>
      <c r="B26" s="24" t="s">
        <v>59</v>
      </c>
      <c r="C26" s="25"/>
      <c r="D26" s="26"/>
      <c r="E26" s="25" t="n">
        <f aca="false">SUM(E1:E25)</f>
        <v>476148.84</v>
      </c>
      <c r="F26" s="25" t="n">
        <f aca="false">SUM(F1:F25)</f>
        <v>39679.07</v>
      </c>
      <c r="G26" s="27" t="n">
        <f aca="false">SUM(G1:G21)</f>
        <v>0.0872</v>
      </c>
      <c r="H26" s="28" t="n">
        <f aca="false">SUM(H1:H21)</f>
        <v>0.3076</v>
      </c>
      <c r="I26" s="26"/>
      <c r="J26" s="1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</sheetData>
  <mergeCells count="1">
    <mergeCell ref="J3:K3"/>
  </mergeCells>
  <conditionalFormatting sqref="C26:C1001 C11:C12 C1:C7 C9">
    <cfRule type="containsText" priority="2" operator="containsText" aboveAverage="0" equalAverage="0" bottom="0" percent="0" rank="0" text="acréscimo" dxfId="0"/>
  </conditionalFormatting>
  <conditionalFormatting sqref="C26:C1001 C11:C12 C1:C7 C9">
    <cfRule type="containsText" priority="3" operator="containsText" aboveAverage="0" equalAverage="0" bottom="0" percent="0" rank="0" text="supressão" dxfId="1"/>
  </conditionalFormatting>
  <conditionalFormatting sqref="C14">
    <cfRule type="containsText" priority="4" operator="containsText" aboveAverage="0" equalAverage="0" bottom="0" percent="0" rank="0" text="acréscimo" dxfId="2"/>
  </conditionalFormatting>
  <conditionalFormatting sqref="C14">
    <cfRule type="containsText" priority="5" operator="containsText" aboveAverage="0" equalAverage="0" bottom="0" percent="0" rank="0" text="supressão" dxfId="3"/>
  </conditionalFormatting>
  <conditionalFormatting sqref="C16">
    <cfRule type="containsText" priority="6" operator="containsText" aboveAverage="0" equalAverage="0" bottom="0" percent="0" rank="0" text="acréscimo" dxfId="4"/>
  </conditionalFormatting>
  <conditionalFormatting sqref="C16">
    <cfRule type="containsText" priority="7" operator="containsText" aboveAverage="0" equalAverage="0" bottom="0" percent="0" rank="0" text="supressão" dxfId="5"/>
  </conditionalFormatting>
  <conditionalFormatting sqref="C17:C25">
    <cfRule type="containsText" priority="8" operator="containsText" aboveAverage="0" equalAverage="0" bottom="0" percent="0" rank="0" text="acréscimo" dxfId="6"/>
  </conditionalFormatting>
  <conditionalFormatting sqref="C17:C25">
    <cfRule type="containsText" priority="9" operator="containsText" aboveAverage="0" equalAverage="0" bottom="0" percent="0" rank="0" text="supressão" dxfId="7"/>
  </conditionalFormatting>
  <conditionalFormatting sqref="C10">
    <cfRule type="containsText" priority="10" operator="containsText" aboveAverage="0" equalAverage="0" bottom="0" percent="0" rank="0" text="acréscimo" dxfId="8"/>
  </conditionalFormatting>
  <conditionalFormatting sqref="C10">
    <cfRule type="containsText" priority="11" operator="containsText" aboveAverage="0" equalAverage="0" bottom="0" percent="0" rank="0" text="supressão" dxfId="9"/>
  </conditionalFormatting>
  <conditionalFormatting sqref="C8">
    <cfRule type="containsText" priority="12" operator="containsText" aboveAverage="0" equalAverage="0" bottom="0" percent="0" rank="0" text="acréscimo" dxfId="10"/>
  </conditionalFormatting>
  <conditionalFormatting sqref="C8">
    <cfRule type="containsText" priority="13" operator="containsText" aboveAverage="0" equalAverage="0" bottom="0" percent="0" rank="0" text="supressão" dxfId="11"/>
  </conditionalFormatting>
  <conditionalFormatting sqref="C15">
    <cfRule type="containsText" priority="14" operator="containsText" aboveAverage="0" equalAverage="0" bottom="0" percent="0" rank="0" text="acréscimo" dxfId="12"/>
  </conditionalFormatting>
  <conditionalFormatting sqref="C15">
    <cfRule type="containsText" priority="15" operator="containsText" aboveAverage="0" equalAverage="0" bottom="0" percent="0" rank="0" text="supressão" dxfId="13"/>
  </conditionalFormatting>
  <conditionalFormatting sqref="C13">
    <cfRule type="containsText" priority="16" operator="containsText" aboveAverage="0" equalAverage="0" bottom="0" percent="0" rank="0" text="acréscimo" dxfId="14"/>
  </conditionalFormatting>
  <conditionalFormatting sqref="C13">
    <cfRule type="containsText" priority="17" operator="containsText" aboveAverage="0" equalAverage="0" bottom="0" percent="0" rank="0" text="supressão" dxfId="15"/>
  </conditionalFormatting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31"/>
  <sheetViews>
    <sheetView showFormulas="false" showGridLines="false" showRowColHeaders="true" showZeros="true" rightToLeft="false" tabSelected="false" showOutlineSymbols="true" defaultGridColor="true" view="normal" topLeftCell="A211" colorId="64" zoomScale="100" zoomScaleNormal="100" zoomScalePageLayoutView="100" workbookViewId="0">
      <selection pane="topLeft" activeCell="G216" activeCellId="0" sqref="G216"/>
    </sheetView>
  </sheetViews>
  <sheetFormatPr defaultRowHeight="15" zeroHeight="false" outlineLevelRow="0" outlineLevelCol="0"/>
  <cols>
    <col collapsed="false" customWidth="true" hidden="false" outlineLevel="0" max="1" min="1" style="0" width="7.62"/>
    <col collapsed="false" customWidth="true" hidden="false" outlineLevel="0" max="2" min="2" style="0" width="4.63"/>
    <col collapsed="false" customWidth="true" hidden="false" outlineLevel="0" max="3" min="3" style="0" width="33.51"/>
    <col collapsed="false" customWidth="true" hidden="false" outlineLevel="0" max="7" min="4" style="0" width="13.87"/>
    <col collapsed="false" customWidth="true" hidden="false" outlineLevel="0" max="8" min="8" style="0" width="15.52"/>
    <col collapsed="false" customWidth="true" hidden="false" outlineLevel="0" max="9" min="9" style="0" width="14.75"/>
    <col collapsed="false" customWidth="true" hidden="false" outlineLevel="0" max="10" min="10" style="0" width="13.13"/>
    <col collapsed="false" customWidth="true" hidden="false" outlineLevel="0" max="11" min="11" style="0" width="13.37"/>
    <col collapsed="false" customWidth="true" hidden="false" outlineLevel="0" max="26" min="12" style="0" width="7.62"/>
    <col collapsed="false" customWidth="true" hidden="false" outlineLevel="0" max="1025" min="27" style="0" width="12.63"/>
  </cols>
  <sheetData>
    <row r="1" customFormat="false" ht="15" hidden="false" customHeight="false" outlineLevel="0" collapsed="false">
      <c r="B1" s="1"/>
      <c r="C1" s="1"/>
      <c r="D1" s="1"/>
      <c r="E1" s="1"/>
      <c r="F1" s="1"/>
      <c r="G1" s="1"/>
      <c r="H1" s="1"/>
    </row>
    <row r="2" customFormat="false" ht="15" hidden="false" customHeight="false" outlineLevel="0" collapsed="false">
      <c r="B2" s="29" t="s">
        <v>60</v>
      </c>
      <c r="C2" s="29"/>
      <c r="D2" s="29"/>
      <c r="E2" s="29"/>
      <c r="F2" s="29"/>
      <c r="G2" s="29"/>
      <c r="H2" s="1"/>
    </row>
    <row r="3" customFormat="false" ht="45" hidden="false" customHeight="false" outlineLevel="0" collapsed="false">
      <c r="B3" s="30" t="s">
        <v>61</v>
      </c>
      <c r="C3" s="31" t="s">
        <v>62</v>
      </c>
      <c r="D3" s="31" t="s">
        <v>63</v>
      </c>
      <c r="E3" s="31" t="s">
        <v>64</v>
      </c>
      <c r="F3" s="31" t="s">
        <v>65</v>
      </c>
      <c r="G3" s="31" t="s">
        <v>66</v>
      </c>
      <c r="H3" s="1"/>
    </row>
    <row r="4" customFormat="false" ht="15" hidden="false" customHeight="false" outlineLevel="0" collapsed="false">
      <c r="B4" s="32" t="n">
        <v>16</v>
      </c>
      <c r="C4" s="33" t="s">
        <v>67</v>
      </c>
      <c r="D4" s="33" t="n">
        <v>5</v>
      </c>
      <c r="E4" s="34" t="n">
        <f aca="false">F4/5</f>
        <v>3166.6</v>
      </c>
      <c r="F4" s="34" t="n">
        <f aca="false">G4/12</f>
        <v>15833</v>
      </c>
      <c r="G4" s="34" t="n">
        <v>189996</v>
      </c>
      <c r="H4" s="1"/>
    </row>
    <row r="5" customFormat="false" ht="15" hidden="false" customHeight="false" outlineLevel="0" collapsed="false">
      <c r="B5" s="32" t="n">
        <v>17</v>
      </c>
      <c r="C5" s="33" t="s">
        <v>68</v>
      </c>
      <c r="D5" s="33" t="n">
        <v>2</v>
      </c>
      <c r="E5" s="34" t="n">
        <v>3135.17</v>
      </c>
      <c r="F5" s="34" t="n">
        <f aca="false">D5*E5</f>
        <v>6270.34</v>
      </c>
      <c r="G5" s="34" t="n">
        <f aca="false">12*F5</f>
        <v>75244.08</v>
      </c>
      <c r="H5" s="1"/>
    </row>
    <row r="6" customFormat="false" ht="15" hidden="false" customHeight="false" outlineLevel="0" collapsed="false">
      <c r="B6" s="32" t="n">
        <v>18</v>
      </c>
      <c r="C6" s="33" t="s">
        <v>69</v>
      </c>
      <c r="D6" s="33" t="n">
        <v>1</v>
      </c>
      <c r="E6" s="34" t="n">
        <v>3749.98</v>
      </c>
      <c r="F6" s="34" t="n">
        <f aca="false">D6*E6</f>
        <v>3749.98</v>
      </c>
      <c r="G6" s="34" t="n">
        <f aca="false">12*F6</f>
        <v>44999.76</v>
      </c>
      <c r="H6" s="1"/>
    </row>
    <row r="7" customFormat="false" ht="15" hidden="false" customHeight="false" outlineLevel="0" collapsed="false">
      <c r="B7" s="32" t="n">
        <v>19</v>
      </c>
      <c r="C7" s="33" t="s">
        <v>70</v>
      </c>
      <c r="D7" s="33" t="n">
        <v>1</v>
      </c>
      <c r="E7" s="34" t="n">
        <v>4908.32</v>
      </c>
      <c r="F7" s="34" t="n">
        <f aca="false">D7*E7</f>
        <v>4908.32</v>
      </c>
      <c r="G7" s="34" t="n">
        <f aca="false">12*F7</f>
        <v>58899.84</v>
      </c>
      <c r="H7" s="1"/>
    </row>
    <row r="8" customFormat="false" ht="15" hidden="false" customHeight="false" outlineLevel="0" collapsed="false">
      <c r="B8" s="32" t="n">
        <v>20</v>
      </c>
      <c r="C8" s="33" t="s">
        <v>71</v>
      </c>
      <c r="D8" s="33" t="n">
        <v>1</v>
      </c>
      <c r="E8" s="34" t="n">
        <v>3249.97</v>
      </c>
      <c r="F8" s="34" t="n">
        <f aca="false">D8*E8</f>
        <v>3249.97</v>
      </c>
      <c r="G8" s="34" t="n">
        <f aca="false">12*F8</f>
        <v>38999.64</v>
      </c>
      <c r="H8" s="1"/>
    </row>
    <row r="9" customFormat="false" ht="15" hidden="false" customHeight="false" outlineLevel="0" collapsed="false">
      <c r="B9" s="32" t="n">
        <v>21</v>
      </c>
      <c r="C9" s="33" t="s">
        <v>72</v>
      </c>
      <c r="D9" s="33" t="n">
        <v>1</v>
      </c>
      <c r="E9" s="34" t="n">
        <v>7666.32</v>
      </c>
      <c r="F9" s="34" t="n">
        <f aca="false">D9*E9</f>
        <v>7666.32</v>
      </c>
      <c r="G9" s="34" t="n">
        <f aca="false">12*F9</f>
        <v>91995.84</v>
      </c>
      <c r="H9" s="1"/>
      <c r="I9" s="15"/>
    </row>
    <row r="10" customFormat="false" ht="15" hidden="false" customHeight="false" outlineLevel="0" collapsed="false">
      <c r="B10" s="32" t="n">
        <v>22</v>
      </c>
      <c r="C10" s="33" t="s">
        <v>73</v>
      </c>
      <c r="D10" s="33" t="n">
        <v>1</v>
      </c>
      <c r="E10" s="34" t="n">
        <v>1077.78</v>
      </c>
      <c r="F10" s="34" t="n">
        <f aca="false">D10*E10</f>
        <v>1077.78</v>
      </c>
      <c r="G10" s="34" t="n">
        <f aca="false">12*F10</f>
        <v>12933.36</v>
      </c>
      <c r="H10" s="1"/>
    </row>
    <row r="11" customFormat="false" ht="15" hidden="false" customHeight="false" outlineLevel="0" collapsed="false">
      <c r="B11" s="32" t="s">
        <v>74</v>
      </c>
      <c r="C11" s="32"/>
      <c r="D11" s="33" t="n">
        <f aca="false">SUM(D4:D10)</f>
        <v>12</v>
      </c>
      <c r="E11" s="34"/>
      <c r="F11" s="34" t="n">
        <f aca="false">SUM(F4:F10)</f>
        <v>42755.71</v>
      </c>
      <c r="G11" s="34" t="n">
        <f aca="false">SUM(G4:G10)</f>
        <v>513068.52</v>
      </c>
      <c r="H11" s="1"/>
      <c r="I11" s="15"/>
    </row>
    <row r="12" customFormat="false" ht="15" hidden="false" customHeight="false" outlineLevel="0" collapsed="false">
      <c r="J12" s="15"/>
    </row>
    <row r="13" customFormat="false" ht="15" hidden="false" customHeight="false" outlineLevel="0" collapsed="false">
      <c r="B13" s="29" t="s">
        <v>75</v>
      </c>
      <c r="C13" s="29"/>
      <c r="D13" s="29"/>
      <c r="E13" s="29"/>
      <c r="F13" s="29"/>
      <c r="G13" s="29"/>
    </row>
    <row r="14" customFormat="false" ht="45" hidden="false" customHeight="false" outlineLevel="0" collapsed="false">
      <c r="B14" s="30" t="s">
        <v>61</v>
      </c>
      <c r="C14" s="31" t="s">
        <v>62</v>
      </c>
      <c r="D14" s="31" t="s">
        <v>63</v>
      </c>
      <c r="E14" s="31" t="s">
        <v>64</v>
      </c>
      <c r="F14" s="31" t="s">
        <v>65</v>
      </c>
      <c r="G14" s="31" t="s">
        <v>66</v>
      </c>
      <c r="H14" s="35" t="s">
        <v>76</v>
      </c>
      <c r="I14" s="35" t="s">
        <v>77</v>
      </c>
    </row>
    <row r="15" customFormat="false" ht="15" hidden="false" customHeight="false" outlineLevel="0" collapsed="false">
      <c r="B15" s="32" t="n">
        <v>16</v>
      </c>
      <c r="C15" s="33" t="s">
        <v>67</v>
      </c>
      <c r="D15" s="33" t="n">
        <v>5</v>
      </c>
      <c r="E15" s="34" t="n">
        <v>3166.6</v>
      </c>
      <c r="F15" s="34" t="n">
        <f aca="false">D15*E15</f>
        <v>15833</v>
      </c>
      <c r="G15" s="34" t="n">
        <f aca="false">12*F15</f>
        <v>189996</v>
      </c>
      <c r="H15" s="36" t="n">
        <f aca="false">F15-F4</f>
        <v>0</v>
      </c>
      <c r="I15" s="36" t="n">
        <f aca="false">G15-G4</f>
        <v>0</v>
      </c>
    </row>
    <row r="16" customFormat="false" ht="15" hidden="false" customHeight="false" outlineLevel="0" collapsed="false">
      <c r="B16" s="32" t="n">
        <v>17</v>
      </c>
      <c r="C16" s="33" t="s">
        <v>68</v>
      </c>
      <c r="D16" s="33" t="n">
        <v>2</v>
      </c>
      <c r="E16" s="34" t="n">
        <v>3135.17</v>
      </c>
      <c r="F16" s="34" t="n">
        <f aca="false">D16*E16</f>
        <v>6270.34</v>
      </c>
      <c r="G16" s="34" t="n">
        <f aca="false">12*F16</f>
        <v>75244.08</v>
      </c>
      <c r="H16" s="36" t="n">
        <f aca="false">F16-F5</f>
        <v>0</v>
      </c>
      <c r="I16" s="36" t="n">
        <f aca="false">G16-G5</f>
        <v>0</v>
      </c>
    </row>
    <row r="17" customFormat="false" ht="15" hidden="false" customHeight="false" outlineLevel="0" collapsed="false">
      <c r="B17" s="32" t="n">
        <v>18</v>
      </c>
      <c r="C17" s="33" t="s">
        <v>69</v>
      </c>
      <c r="D17" s="33" t="n">
        <v>1</v>
      </c>
      <c r="E17" s="34" t="n">
        <v>3749.98</v>
      </c>
      <c r="F17" s="34" t="n">
        <f aca="false">D17*E17</f>
        <v>3749.98</v>
      </c>
      <c r="G17" s="34" t="n">
        <f aca="false">12*F17</f>
        <v>44999.76</v>
      </c>
      <c r="H17" s="36" t="n">
        <f aca="false">F17-F6</f>
        <v>0</v>
      </c>
      <c r="I17" s="36" t="n">
        <f aca="false">G17-G6</f>
        <v>0</v>
      </c>
    </row>
    <row r="18" customFormat="false" ht="15" hidden="false" customHeight="false" outlineLevel="0" collapsed="false">
      <c r="B18" s="32" t="n">
        <v>19</v>
      </c>
      <c r="C18" s="33" t="s">
        <v>70</v>
      </c>
      <c r="D18" s="33" t="n">
        <v>0</v>
      </c>
      <c r="E18" s="34" t="n">
        <v>0</v>
      </c>
      <c r="F18" s="34" t="n">
        <f aca="false">D18*E18</f>
        <v>0</v>
      </c>
      <c r="G18" s="34" t="n">
        <f aca="false">12*F18</f>
        <v>0</v>
      </c>
      <c r="H18" s="36" t="n">
        <f aca="false">F18-F7</f>
        <v>-4908.32</v>
      </c>
      <c r="I18" s="36" t="n">
        <f aca="false">G18-G7</f>
        <v>-58899.84</v>
      </c>
    </row>
    <row r="19" customFormat="false" ht="15" hidden="false" customHeight="false" outlineLevel="0" collapsed="false">
      <c r="B19" s="32" t="n">
        <v>20</v>
      </c>
      <c r="C19" s="33" t="s">
        <v>71</v>
      </c>
      <c r="D19" s="33" t="n">
        <v>1</v>
      </c>
      <c r="E19" s="34" t="n">
        <v>3249.97</v>
      </c>
      <c r="F19" s="34" t="n">
        <f aca="false">D19*E19</f>
        <v>3249.97</v>
      </c>
      <c r="G19" s="34" t="n">
        <f aca="false">12*F19</f>
        <v>38999.64</v>
      </c>
      <c r="H19" s="36" t="n">
        <f aca="false">F19-F8</f>
        <v>0</v>
      </c>
      <c r="I19" s="36" t="n">
        <f aca="false">G19-G8</f>
        <v>0</v>
      </c>
    </row>
    <row r="20" customFormat="false" ht="15" hidden="false" customHeight="false" outlineLevel="0" collapsed="false">
      <c r="B20" s="32" t="n">
        <v>21</v>
      </c>
      <c r="C20" s="33" t="s">
        <v>72</v>
      </c>
      <c r="D20" s="33" t="n">
        <v>1</v>
      </c>
      <c r="E20" s="34" t="n">
        <v>7666.32</v>
      </c>
      <c r="F20" s="34" t="n">
        <f aca="false">D20*E20</f>
        <v>7666.32</v>
      </c>
      <c r="G20" s="34" t="n">
        <f aca="false">12*F20</f>
        <v>91995.84</v>
      </c>
      <c r="H20" s="36" t="n">
        <f aca="false">F20-F9</f>
        <v>0</v>
      </c>
      <c r="I20" s="36" t="n">
        <f aca="false">G20-G9</f>
        <v>0</v>
      </c>
    </row>
    <row r="21" customFormat="false" ht="15.75" hidden="false" customHeight="true" outlineLevel="0" collapsed="false">
      <c r="B21" s="32" t="n">
        <v>22</v>
      </c>
      <c r="C21" s="33" t="s">
        <v>73</v>
      </c>
      <c r="D21" s="33" t="n">
        <v>1</v>
      </c>
      <c r="E21" s="34" t="n">
        <v>1077.78</v>
      </c>
      <c r="F21" s="34" t="n">
        <f aca="false">D21*E21</f>
        <v>1077.78</v>
      </c>
      <c r="G21" s="34" t="n">
        <f aca="false">12*F21</f>
        <v>12933.36</v>
      </c>
      <c r="H21" s="36" t="n">
        <f aca="false">F21-F10</f>
        <v>0</v>
      </c>
      <c r="I21" s="36" t="n">
        <f aca="false">G21-G10</f>
        <v>0</v>
      </c>
    </row>
    <row r="22" customFormat="false" ht="15.75" hidden="false" customHeight="true" outlineLevel="0" collapsed="false">
      <c r="B22" s="37" t="s">
        <v>74</v>
      </c>
      <c r="C22" s="37"/>
      <c r="D22" s="38" t="n">
        <f aca="false">SUM(D15:D21)</f>
        <v>11</v>
      </c>
      <c r="E22" s="39"/>
      <c r="F22" s="39" t="n">
        <f aca="false">SUM(F15:F21)</f>
        <v>37847.39</v>
      </c>
      <c r="G22" s="39" t="n">
        <f aca="false">SUM(G15:G21)</f>
        <v>454168.68</v>
      </c>
      <c r="H22" s="36" t="n">
        <f aca="false">SUM(H15:H21)</f>
        <v>-4908.32</v>
      </c>
      <c r="I22" s="36" t="n">
        <f aca="false">SUM(I15:I21)</f>
        <v>-58899.84</v>
      </c>
    </row>
    <row r="23" customFormat="false" ht="15.75" hidden="false" customHeight="true" outlineLevel="0" collapsed="false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customFormat="false" ht="15.75" hidden="false" customHeight="true" outlineLevel="0" collapsed="false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customFormat="false" ht="15.75" hidden="false" customHeight="true" outlineLevel="0" collapsed="false">
      <c r="A25" s="1"/>
      <c r="B25" s="29" t="s">
        <v>78</v>
      </c>
      <c r="C25" s="29"/>
      <c r="D25" s="29"/>
      <c r="E25" s="29"/>
      <c r="F25" s="29"/>
      <c r="G25" s="2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customFormat="false" ht="15.75" hidden="false" customHeight="true" outlineLevel="0" collapsed="false">
      <c r="A26" s="1"/>
      <c r="B26" s="30" t="s">
        <v>61</v>
      </c>
      <c r="C26" s="31" t="s">
        <v>62</v>
      </c>
      <c r="D26" s="31" t="s">
        <v>63</v>
      </c>
      <c r="E26" s="31" t="s">
        <v>64</v>
      </c>
      <c r="F26" s="31" t="s">
        <v>65</v>
      </c>
      <c r="G26" s="31" t="s">
        <v>66</v>
      </c>
      <c r="H26" s="35" t="s">
        <v>76</v>
      </c>
      <c r="I26" s="35" t="s">
        <v>77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customFormat="false" ht="15.75" hidden="false" customHeight="true" outlineLevel="0" collapsed="false">
      <c r="A27" s="1"/>
      <c r="B27" s="32" t="n">
        <v>16</v>
      </c>
      <c r="C27" s="33" t="s">
        <v>67</v>
      </c>
      <c r="D27" s="33" t="n">
        <v>5</v>
      </c>
      <c r="E27" s="34" t="n">
        <v>3166.6</v>
      </c>
      <c r="F27" s="34" t="n">
        <f aca="false">D27*E27</f>
        <v>15833</v>
      </c>
      <c r="G27" s="34" t="n">
        <f aca="false">12*F27</f>
        <v>189996</v>
      </c>
      <c r="H27" s="36" t="n">
        <f aca="false">F27-F15</f>
        <v>0</v>
      </c>
      <c r="I27" s="36" t="n">
        <f aca="false">G27-G15</f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customFormat="false" ht="15.75" hidden="false" customHeight="true" outlineLevel="0" collapsed="false">
      <c r="A28" s="1"/>
      <c r="B28" s="32" t="n">
        <v>17</v>
      </c>
      <c r="C28" s="33" t="s">
        <v>68</v>
      </c>
      <c r="D28" s="33" t="n">
        <v>2</v>
      </c>
      <c r="E28" s="34" t="n">
        <v>3135.17</v>
      </c>
      <c r="F28" s="34" t="n">
        <f aca="false">D28*E28</f>
        <v>6270.34</v>
      </c>
      <c r="G28" s="34" t="n">
        <f aca="false">12*F28</f>
        <v>75244.08</v>
      </c>
      <c r="H28" s="36" t="n">
        <f aca="false">F28-F16</f>
        <v>0</v>
      </c>
      <c r="I28" s="36" t="n">
        <f aca="false">G28-G16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customFormat="false" ht="15.75" hidden="false" customHeight="true" outlineLevel="0" collapsed="false">
      <c r="A29" s="1"/>
      <c r="B29" s="32" t="n">
        <v>18</v>
      </c>
      <c r="C29" s="33" t="s">
        <v>69</v>
      </c>
      <c r="D29" s="33" t="n">
        <v>1</v>
      </c>
      <c r="E29" s="34" t="n">
        <v>3749.98</v>
      </c>
      <c r="F29" s="34" t="n">
        <f aca="false">D29*E29</f>
        <v>3749.98</v>
      </c>
      <c r="G29" s="34" t="n">
        <f aca="false">12*F29</f>
        <v>44999.76</v>
      </c>
      <c r="H29" s="36" t="n">
        <f aca="false">F29-F17</f>
        <v>0</v>
      </c>
      <c r="I29" s="36" t="n">
        <f aca="false">G29-G17</f>
        <v>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customFormat="false" ht="15.75" hidden="false" customHeight="true" outlineLevel="0" collapsed="false">
      <c r="A30" s="1"/>
      <c r="B30" s="32" t="n">
        <v>19</v>
      </c>
      <c r="C30" s="33" t="s">
        <v>70</v>
      </c>
      <c r="D30" s="33" t="n">
        <v>0</v>
      </c>
      <c r="E30" s="34" t="n">
        <v>0</v>
      </c>
      <c r="F30" s="34" t="n">
        <f aca="false">D30*E30</f>
        <v>0</v>
      </c>
      <c r="G30" s="34" t="n">
        <f aca="false">12*F30</f>
        <v>0</v>
      </c>
      <c r="H30" s="36" t="n">
        <f aca="false">F30-F18</f>
        <v>0</v>
      </c>
      <c r="I30" s="36" t="n">
        <f aca="false">G30-G18</f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customFormat="false" ht="15.75" hidden="false" customHeight="true" outlineLevel="0" collapsed="false">
      <c r="A31" s="1"/>
      <c r="B31" s="32" t="n">
        <v>20</v>
      </c>
      <c r="C31" s="33" t="s">
        <v>71</v>
      </c>
      <c r="D31" s="33" t="n">
        <v>1</v>
      </c>
      <c r="E31" s="34" t="n">
        <v>3249.97</v>
      </c>
      <c r="F31" s="34" t="n">
        <f aca="false">D31*E31</f>
        <v>3249.97</v>
      </c>
      <c r="G31" s="34" t="n">
        <f aca="false">12*F31</f>
        <v>38999.64</v>
      </c>
      <c r="H31" s="36" t="n">
        <f aca="false">F31-F19</f>
        <v>0</v>
      </c>
      <c r="I31" s="36" t="n">
        <f aca="false">G31-G19</f>
        <v>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customFormat="false" ht="15.75" hidden="false" customHeight="true" outlineLevel="0" collapsed="false">
      <c r="A32" s="1"/>
      <c r="B32" s="32" t="n">
        <v>21</v>
      </c>
      <c r="C32" s="33" t="s">
        <v>72</v>
      </c>
      <c r="D32" s="33" t="n">
        <v>1</v>
      </c>
      <c r="E32" s="34" t="n">
        <v>7666.32</v>
      </c>
      <c r="F32" s="34" t="n">
        <f aca="false">D32*E32</f>
        <v>7666.32</v>
      </c>
      <c r="G32" s="34" t="n">
        <f aca="false">12*F32</f>
        <v>91995.84</v>
      </c>
      <c r="H32" s="36" t="n">
        <f aca="false">F32-F20</f>
        <v>0</v>
      </c>
      <c r="I32" s="36" t="n">
        <f aca="false">G32-G20</f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customFormat="false" ht="15.75" hidden="false" customHeight="true" outlineLevel="0" collapsed="false">
      <c r="A33" s="1"/>
      <c r="B33" s="32" t="n">
        <v>22</v>
      </c>
      <c r="C33" s="33" t="s">
        <v>73</v>
      </c>
      <c r="D33" s="33" t="n">
        <v>0</v>
      </c>
      <c r="E33" s="34" t="n">
        <v>0</v>
      </c>
      <c r="F33" s="34" t="n">
        <f aca="false">D33*E33</f>
        <v>0</v>
      </c>
      <c r="G33" s="34" t="n">
        <f aca="false">12*F33</f>
        <v>0</v>
      </c>
      <c r="H33" s="36" t="n">
        <f aca="false">F33-F21</f>
        <v>-1077.78</v>
      </c>
      <c r="I33" s="36" t="n">
        <f aca="false">G33-G21</f>
        <v>-12933.36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customFormat="false" ht="15.75" hidden="false" customHeight="true" outlineLevel="0" collapsed="false">
      <c r="A34" s="1"/>
      <c r="B34" s="37" t="s">
        <v>74</v>
      </c>
      <c r="C34" s="37"/>
      <c r="D34" s="38" t="n">
        <f aca="false">SUM(D27:D33)</f>
        <v>10</v>
      </c>
      <c r="E34" s="39"/>
      <c r="F34" s="39" t="n">
        <f aca="false">SUM(F27:F33)</f>
        <v>36769.61</v>
      </c>
      <c r="G34" s="39" t="n">
        <f aca="false">SUM(G27:G33)</f>
        <v>441235.32</v>
      </c>
      <c r="H34" s="36" t="n">
        <f aca="false">SUM(H27:H33)</f>
        <v>-1077.78</v>
      </c>
      <c r="I34" s="36" t="n">
        <f aca="false">SUM(I27:I33)</f>
        <v>-12933.36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customFormat="false" ht="15.75" hidden="false" customHeight="true" outlineLevel="0" collapsed="false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customFormat="false" ht="15.75" hidden="false" customHeight="true" outlineLevel="0" collapsed="false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customFormat="false" ht="15.75" hidden="false" customHeight="true" outlineLevel="0" collapsed="false">
      <c r="B37" s="40" t="s">
        <v>79</v>
      </c>
      <c r="C37" s="40"/>
      <c r="D37" s="40"/>
      <c r="E37" s="40"/>
      <c r="F37" s="40"/>
      <c r="G37" s="40"/>
      <c r="H37" s="40"/>
      <c r="I37" s="40"/>
    </row>
    <row r="38" customFormat="false" ht="15.75" hidden="false" customHeight="true" outlineLevel="0" collapsed="false">
      <c r="B38" s="41" t="s">
        <v>60</v>
      </c>
      <c r="C38" s="41"/>
      <c r="D38" s="41"/>
      <c r="E38" s="41"/>
      <c r="F38" s="41"/>
      <c r="G38" s="41"/>
    </row>
    <row r="39" customFormat="false" ht="15.75" hidden="false" customHeight="true" outlineLevel="0" collapsed="false">
      <c r="B39" s="30" t="s">
        <v>61</v>
      </c>
      <c r="C39" s="31" t="s">
        <v>62</v>
      </c>
      <c r="D39" s="31" t="s">
        <v>63</v>
      </c>
      <c r="E39" s="31" t="s">
        <v>64</v>
      </c>
      <c r="F39" s="31" t="s">
        <v>65</v>
      </c>
      <c r="G39" s="31" t="s">
        <v>66</v>
      </c>
    </row>
    <row r="40" customFormat="false" ht="15.75" hidden="false" customHeight="true" outlineLevel="0" collapsed="false">
      <c r="B40" s="32" t="n">
        <v>16</v>
      </c>
      <c r="C40" s="33" t="s">
        <v>67</v>
      </c>
      <c r="D40" s="33" t="n">
        <v>5</v>
      </c>
      <c r="E40" s="34" t="n">
        <v>3166.61</v>
      </c>
      <c r="F40" s="34" t="n">
        <f aca="false">E40*D40</f>
        <v>15833.05</v>
      </c>
      <c r="G40" s="34" t="n">
        <f aca="false">F40*12</f>
        <v>189996.6</v>
      </c>
    </row>
    <row r="41" customFormat="false" ht="15.75" hidden="false" customHeight="true" outlineLevel="0" collapsed="false">
      <c r="B41" s="32" t="n">
        <v>17</v>
      </c>
      <c r="C41" s="33" t="s">
        <v>68</v>
      </c>
      <c r="D41" s="33" t="n">
        <v>2</v>
      </c>
      <c r="E41" s="34" t="n">
        <v>3135.17</v>
      </c>
      <c r="F41" s="34" t="n">
        <f aca="false">D41*E41</f>
        <v>6270.34</v>
      </c>
      <c r="G41" s="34" t="n">
        <f aca="false">12*F41</f>
        <v>75244.08</v>
      </c>
    </row>
    <row r="42" customFormat="false" ht="15.75" hidden="false" customHeight="true" outlineLevel="0" collapsed="false">
      <c r="B42" s="32" t="n">
        <v>18</v>
      </c>
      <c r="C42" s="33" t="s">
        <v>69</v>
      </c>
      <c r="D42" s="33" t="n">
        <v>1</v>
      </c>
      <c r="E42" s="34" t="n">
        <v>3749.98</v>
      </c>
      <c r="F42" s="34" t="n">
        <f aca="false">D42*E42</f>
        <v>3749.98</v>
      </c>
      <c r="G42" s="34" t="n">
        <f aca="false">12*F42</f>
        <v>44999.76</v>
      </c>
    </row>
    <row r="43" customFormat="false" ht="15.75" hidden="false" customHeight="true" outlineLevel="0" collapsed="false">
      <c r="B43" s="32" t="n">
        <v>19</v>
      </c>
      <c r="C43" s="33" t="s">
        <v>70</v>
      </c>
      <c r="D43" s="33" t="n">
        <v>1</v>
      </c>
      <c r="E43" s="34" t="n">
        <v>4908.32</v>
      </c>
      <c r="F43" s="34" t="n">
        <f aca="false">D43*E43</f>
        <v>4908.32</v>
      </c>
      <c r="G43" s="34" t="n">
        <f aca="false">12*F43</f>
        <v>58899.84</v>
      </c>
    </row>
    <row r="44" customFormat="false" ht="15.75" hidden="false" customHeight="true" outlineLevel="0" collapsed="false">
      <c r="B44" s="32" t="n">
        <v>20</v>
      </c>
      <c r="C44" s="33" t="s">
        <v>71</v>
      </c>
      <c r="D44" s="33" t="n">
        <v>1</v>
      </c>
      <c r="E44" s="34" t="n">
        <v>3249.97</v>
      </c>
      <c r="F44" s="34" t="n">
        <f aca="false">D44*E44</f>
        <v>3249.97</v>
      </c>
      <c r="G44" s="34" t="n">
        <f aca="false">12*F44</f>
        <v>38999.64</v>
      </c>
    </row>
    <row r="45" customFormat="false" ht="15.75" hidden="false" customHeight="true" outlineLevel="0" collapsed="false">
      <c r="B45" s="32" t="n">
        <v>21</v>
      </c>
      <c r="C45" s="33" t="s">
        <v>72</v>
      </c>
      <c r="D45" s="33" t="n">
        <v>1</v>
      </c>
      <c r="E45" s="34" t="n">
        <v>7666.32</v>
      </c>
      <c r="F45" s="34" t="n">
        <f aca="false">D45*E45</f>
        <v>7666.32</v>
      </c>
      <c r="G45" s="34" t="n">
        <f aca="false">12*F45</f>
        <v>91995.84</v>
      </c>
    </row>
    <row r="46" customFormat="false" ht="15.75" hidden="false" customHeight="true" outlineLevel="0" collapsed="false">
      <c r="B46" s="32" t="n">
        <v>22</v>
      </c>
      <c r="C46" s="33" t="s">
        <v>73</v>
      </c>
      <c r="D46" s="33" t="n">
        <v>1</v>
      </c>
      <c r="E46" s="34" t="n">
        <v>1077.78</v>
      </c>
      <c r="F46" s="34" t="n">
        <f aca="false">D46*E46</f>
        <v>1077.78</v>
      </c>
      <c r="G46" s="34" t="n">
        <f aca="false">12*F46</f>
        <v>12933.36</v>
      </c>
    </row>
    <row r="47" customFormat="false" ht="15.75" hidden="false" customHeight="true" outlineLevel="0" collapsed="false">
      <c r="B47" s="32" t="s">
        <v>74</v>
      </c>
      <c r="C47" s="32"/>
      <c r="D47" s="33" t="n">
        <f aca="false">SUM(D40:D46)</f>
        <v>12</v>
      </c>
      <c r="E47" s="34"/>
      <c r="F47" s="34" t="n">
        <f aca="false">SUM(F40:F46)</f>
        <v>42755.76</v>
      </c>
      <c r="G47" s="34" t="n">
        <f aca="false">SUM(G40:G46)</f>
        <v>513069.12</v>
      </c>
    </row>
    <row r="48" customFormat="false" ht="15.75" hidden="false" customHeight="true" outlineLevel="0" collapsed="false">
      <c r="C48" s="42"/>
      <c r="F48" s="15"/>
      <c r="G48" s="15"/>
    </row>
    <row r="49" customFormat="false" ht="15.75" hidden="false" customHeight="true" outlineLevel="0" collapsed="false">
      <c r="B49" s="41" t="s">
        <v>75</v>
      </c>
      <c r="C49" s="41"/>
      <c r="D49" s="41"/>
      <c r="E49" s="41"/>
      <c r="F49" s="41"/>
      <c r="G49" s="41"/>
    </row>
    <row r="50" customFormat="false" ht="15.75" hidden="false" customHeight="true" outlineLevel="0" collapsed="false">
      <c r="B50" s="30" t="s">
        <v>61</v>
      </c>
      <c r="C50" s="31" t="s">
        <v>62</v>
      </c>
      <c r="D50" s="31" t="s">
        <v>63</v>
      </c>
      <c r="E50" s="31" t="s">
        <v>64</v>
      </c>
      <c r="F50" s="31" t="s">
        <v>65</v>
      </c>
      <c r="G50" s="31" t="s">
        <v>66</v>
      </c>
      <c r="H50" s="35" t="s">
        <v>76</v>
      </c>
      <c r="I50" s="35" t="s">
        <v>77</v>
      </c>
    </row>
    <row r="51" customFormat="false" ht="15.75" hidden="false" customHeight="true" outlineLevel="0" collapsed="false">
      <c r="B51" s="32" t="n">
        <v>16</v>
      </c>
      <c r="C51" s="33" t="s">
        <v>67</v>
      </c>
      <c r="D51" s="33" t="n">
        <v>5</v>
      </c>
      <c r="E51" s="34" t="n">
        <v>3166.61</v>
      </c>
      <c r="F51" s="34" t="n">
        <f aca="false">D51*E51</f>
        <v>15833.05</v>
      </c>
      <c r="G51" s="34" t="n">
        <f aca="false">12*F51</f>
        <v>189996.6</v>
      </c>
      <c r="H51" s="36" t="n">
        <f aca="false">F51-F40</f>
        <v>0</v>
      </c>
      <c r="I51" s="36" t="n">
        <f aca="false">G51-G40</f>
        <v>0</v>
      </c>
    </row>
    <row r="52" customFormat="false" ht="15.75" hidden="false" customHeight="true" outlineLevel="0" collapsed="false">
      <c r="B52" s="32" t="n">
        <v>17</v>
      </c>
      <c r="C52" s="33" t="s">
        <v>68</v>
      </c>
      <c r="D52" s="33" t="n">
        <v>2</v>
      </c>
      <c r="E52" s="34" t="n">
        <v>3135.17</v>
      </c>
      <c r="F52" s="34" t="n">
        <f aca="false">D52*E52</f>
        <v>6270.34</v>
      </c>
      <c r="G52" s="34" t="n">
        <f aca="false">12*F52</f>
        <v>75244.08</v>
      </c>
      <c r="H52" s="36" t="n">
        <f aca="false">F52-F41</f>
        <v>0</v>
      </c>
      <c r="I52" s="36" t="n">
        <f aca="false">G52-G41</f>
        <v>0</v>
      </c>
    </row>
    <row r="53" customFormat="false" ht="15.75" hidden="false" customHeight="true" outlineLevel="0" collapsed="false">
      <c r="B53" s="32" t="n">
        <v>18</v>
      </c>
      <c r="C53" s="33" t="s">
        <v>69</v>
      </c>
      <c r="D53" s="33" t="n">
        <v>1</v>
      </c>
      <c r="E53" s="34" t="n">
        <v>3749.98</v>
      </c>
      <c r="F53" s="34" t="n">
        <f aca="false">D53*E53</f>
        <v>3749.98</v>
      </c>
      <c r="G53" s="34" t="n">
        <f aca="false">12*F53</f>
        <v>44999.76</v>
      </c>
      <c r="H53" s="36" t="n">
        <f aca="false">F53-F42</f>
        <v>0</v>
      </c>
      <c r="I53" s="36" t="n">
        <f aca="false">G53-G42</f>
        <v>0</v>
      </c>
    </row>
    <row r="54" customFormat="false" ht="15.75" hidden="false" customHeight="true" outlineLevel="0" collapsed="false">
      <c r="B54" s="32" t="n">
        <v>19</v>
      </c>
      <c r="C54" s="33" t="s">
        <v>70</v>
      </c>
      <c r="D54" s="33" t="n">
        <v>0</v>
      </c>
      <c r="E54" s="34" t="n">
        <v>0</v>
      </c>
      <c r="F54" s="34" t="n">
        <f aca="false">D54*E54</f>
        <v>0</v>
      </c>
      <c r="G54" s="34" t="n">
        <f aca="false">12*F54</f>
        <v>0</v>
      </c>
      <c r="H54" s="36" t="n">
        <f aca="false">F54-F43</f>
        <v>-4908.32</v>
      </c>
      <c r="I54" s="36" t="n">
        <f aca="false">G54-G43</f>
        <v>-58899.84</v>
      </c>
    </row>
    <row r="55" customFormat="false" ht="15.75" hidden="false" customHeight="true" outlineLevel="0" collapsed="false">
      <c r="B55" s="32" t="n">
        <v>20</v>
      </c>
      <c r="C55" s="33" t="s">
        <v>71</v>
      </c>
      <c r="D55" s="33" t="n">
        <v>1</v>
      </c>
      <c r="E55" s="34" t="n">
        <v>3249.97</v>
      </c>
      <c r="F55" s="34" t="n">
        <f aca="false">D55*E55</f>
        <v>3249.97</v>
      </c>
      <c r="G55" s="34" t="n">
        <f aca="false">12*F55</f>
        <v>38999.64</v>
      </c>
      <c r="H55" s="36" t="n">
        <f aca="false">F55-F44</f>
        <v>0</v>
      </c>
      <c r="I55" s="36" t="n">
        <f aca="false">G55-G44</f>
        <v>0</v>
      </c>
    </row>
    <row r="56" customFormat="false" ht="15.75" hidden="false" customHeight="true" outlineLevel="0" collapsed="false">
      <c r="B56" s="32" t="n">
        <v>21</v>
      </c>
      <c r="C56" s="33" t="s">
        <v>72</v>
      </c>
      <c r="D56" s="33" t="n">
        <v>1</v>
      </c>
      <c r="E56" s="34" t="n">
        <v>7666.32</v>
      </c>
      <c r="F56" s="34" t="n">
        <f aca="false">D56*E56</f>
        <v>7666.32</v>
      </c>
      <c r="G56" s="34" t="n">
        <f aca="false">12*F56</f>
        <v>91995.84</v>
      </c>
      <c r="H56" s="36" t="n">
        <f aca="false">F56-F45</f>
        <v>0</v>
      </c>
      <c r="I56" s="36" t="n">
        <f aca="false">G56-G45</f>
        <v>0</v>
      </c>
    </row>
    <row r="57" customFormat="false" ht="15.75" hidden="false" customHeight="true" outlineLevel="0" collapsed="false">
      <c r="B57" s="32" t="n">
        <v>22</v>
      </c>
      <c r="C57" s="33" t="s">
        <v>73</v>
      </c>
      <c r="D57" s="33" t="n">
        <v>1</v>
      </c>
      <c r="E57" s="34" t="n">
        <v>1077.78</v>
      </c>
      <c r="F57" s="34" t="n">
        <f aca="false">D57*E57</f>
        <v>1077.78</v>
      </c>
      <c r="G57" s="34" t="n">
        <f aca="false">12*F57</f>
        <v>12933.36</v>
      </c>
      <c r="H57" s="36" t="n">
        <f aca="false">F57-F46</f>
        <v>0</v>
      </c>
      <c r="I57" s="36" t="n">
        <f aca="false">G57-G46</f>
        <v>0</v>
      </c>
    </row>
    <row r="58" customFormat="false" ht="15.75" hidden="false" customHeight="true" outlineLevel="0" collapsed="false">
      <c r="B58" s="37" t="s">
        <v>74</v>
      </c>
      <c r="C58" s="37"/>
      <c r="D58" s="38" t="n">
        <f aca="false">SUM(D51:D57)</f>
        <v>11</v>
      </c>
      <c r="E58" s="39"/>
      <c r="F58" s="39" t="n">
        <f aca="false">SUM(F51:F57)</f>
        <v>37847.44</v>
      </c>
      <c r="G58" s="39" t="n">
        <f aca="false">SUM(G51:G57)</f>
        <v>454169.28</v>
      </c>
      <c r="H58" s="36" t="n">
        <f aca="false">SUM(H51:H57)</f>
        <v>-4908.32</v>
      </c>
      <c r="I58" s="36" t="n">
        <f aca="false">SUM(I51:I57)</f>
        <v>-58899.84</v>
      </c>
    </row>
    <row r="59" customFormat="false" ht="15.75" hidden="false" customHeight="true" outlineLevel="0" collapsed="false">
      <c r="B59" s="1"/>
      <c r="C59" s="1"/>
      <c r="D59" s="1"/>
      <c r="E59" s="1"/>
      <c r="F59" s="1"/>
      <c r="G59" s="1"/>
      <c r="H59" s="1"/>
      <c r="I59" s="1"/>
    </row>
    <row r="60" customFormat="false" ht="15.75" hidden="false" customHeight="true" outlineLevel="0" collapsed="false">
      <c r="B60" s="41" t="s">
        <v>78</v>
      </c>
      <c r="C60" s="41"/>
      <c r="D60" s="41"/>
      <c r="E60" s="41"/>
      <c r="F60" s="41"/>
      <c r="G60" s="41"/>
    </row>
    <row r="61" customFormat="false" ht="15.75" hidden="false" customHeight="true" outlineLevel="0" collapsed="false">
      <c r="B61" s="30" t="s">
        <v>61</v>
      </c>
      <c r="C61" s="31" t="s">
        <v>62</v>
      </c>
      <c r="D61" s="31" t="s">
        <v>63</v>
      </c>
      <c r="E61" s="31" t="s">
        <v>64</v>
      </c>
      <c r="F61" s="31" t="s">
        <v>65</v>
      </c>
      <c r="G61" s="31" t="s">
        <v>66</v>
      </c>
      <c r="H61" s="35" t="s">
        <v>76</v>
      </c>
      <c r="I61" s="35" t="s">
        <v>77</v>
      </c>
    </row>
    <row r="62" customFormat="false" ht="15.75" hidden="false" customHeight="true" outlineLevel="0" collapsed="false">
      <c r="B62" s="32" t="n">
        <v>16</v>
      </c>
      <c r="C62" s="33" t="s">
        <v>67</v>
      </c>
      <c r="D62" s="33" t="n">
        <v>5</v>
      </c>
      <c r="E62" s="34" t="n">
        <v>3166.61</v>
      </c>
      <c r="F62" s="34" t="n">
        <f aca="false">D62*E62</f>
        <v>15833.05</v>
      </c>
      <c r="G62" s="34" t="n">
        <f aca="false">12*F62</f>
        <v>189996.6</v>
      </c>
      <c r="H62" s="36" t="n">
        <f aca="false">F62-F51</f>
        <v>0</v>
      </c>
      <c r="I62" s="36" t="n">
        <f aca="false">G62-G51</f>
        <v>0</v>
      </c>
    </row>
    <row r="63" customFormat="false" ht="15.75" hidden="false" customHeight="true" outlineLevel="0" collapsed="false">
      <c r="B63" s="32" t="n">
        <v>17</v>
      </c>
      <c r="C63" s="33" t="s">
        <v>68</v>
      </c>
      <c r="D63" s="33" t="n">
        <v>2</v>
      </c>
      <c r="E63" s="34" t="n">
        <v>3135.17</v>
      </c>
      <c r="F63" s="34" t="n">
        <f aca="false">D63*E63</f>
        <v>6270.34</v>
      </c>
      <c r="G63" s="34" t="n">
        <f aca="false">12*F63</f>
        <v>75244.08</v>
      </c>
      <c r="H63" s="36" t="n">
        <f aca="false">F63-F52</f>
        <v>0</v>
      </c>
      <c r="I63" s="36" t="n">
        <f aca="false">G63-G52</f>
        <v>0</v>
      </c>
    </row>
    <row r="64" customFormat="false" ht="15.75" hidden="false" customHeight="true" outlineLevel="0" collapsed="false">
      <c r="B64" s="32" t="n">
        <v>18</v>
      </c>
      <c r="C64" s="33" t="s">
        <v>69</v>
      </c>
      <c r="D64" s="33" t="n">
        <v>1</v>
      </c>
      <c r="E64" s="34" t="n">
        <v>3749.98</v>
      </c>
      <c r="F64" s="34" t="n">
        <f aca="false">D64*E64</f>
        <v>3749.98</v>
      </c>
      <c r="G64" s="34" t="n">
        <f aca="false">12*F64</f>
        <v>44999.76</v>
      </c>
      <c r="H64" s="36" t="n">
        <f aca="false">F64-F53</f>
        <v>0</v>
      </c>
      <c r="I64" s="36" t="n">
        <f aca="false">G64-G53</f>
        <v>0</v>
      </c>
    </row>
    <row r="65" customFormat="false" ht="15.75" hidden="false" customHeight="true" outlineLevel="0" collapsed="false">
      <c r="B65" s="32" t="n">
        <v>19</v>
      </c>
      <c r="C65" s="33" t="s">
        <v>70</v>
      </c>
      <c r="D65" s="33" t="n">
        <v>0</v>
      </c>
      <c r="E65" s="34" t="n">
        <v>0</v>
      </c>
      <c r="F65" s="34" t="n">
        <f aca="false">D65*E65</f>
        <v>0</v>
      </c>
      <c r="G65" s="34" t="n">
        <f aca="false">12*F65</f>
        <v>0</v>
      </c>
      <c r="H65" s="36" t="n">
        <f aca="false">F65-F54</f>
        <v>0</v>
      </c>
      <c r="I65" s="36" t="n">
        <f aca="false">G65-G54</f>
        <v>0</v>
      </c>
    </row>
    <row r="66" customFormat="false" ht="15.75" hidden="false" customHeight="true" outlineLevel="0" collapsed="false">
      <c r="B66" s="32" t="n">
        <v>20</v>
      </c>
      <c r="C66" s="33" t="s">
        <v>71</v>
      </c>
      <c r="D66" s="33" t="n">
        <v>0</v>
      </c>
      <c r="E66" s="34" t="n">
        <v>0</v>
      </c>
      <c r="F66" s="34" t="n">
        <f aca="false">D66*E66</f>
        <v>0</v>
      </c>
      <c r="G66" s="34" t="n">
        <f aca="false">12*F66</f>
        <v>0</v>
      </c>
      <c r="H66" s="36" t="n">
        <f aca="false">F66-F55</f>
        <v>-3249.97</v>
      </c>
      <c r="I66" s="36" t="n">
        <f aca="false">G66-G55</f>
        <v>-38999.64</v>
      </c>
    </row>
    <row r="67" customFormat="false" ht="15.75" hidden="false" customHeight="true" outlineLevel="0" collapsed="false">
      <c r="B67" s="32" t="n">
        <v>21</v>
      </c>
      <c r="C67" s="33" t="s">
        <v>72</v>
      </c>
      <c r="D67" s="33" t="n">
        <v>1</v>
      </c>
      <c r="E67" s="34" t="n">
        <v>7666.32</v>
      </c>
      <c r="F67" s="34" t="n">
        <f aca="false">D67*E67</f>
        <v>7666.32</v>
      </c>
      <c r="G67" s="34" t="n">
        <f aca="false">12*F67</f>
        <v>91995.84</v>
      </c>
      <c r="H67" s="36" t="n">
        <f aca="false">F67-F56</f>
        <v>0</v>
      </c>
      <c r="I67" s="36" t="n">
        <f aca="false">G67-G56</f>
        <v>0</v>
      </c>
    </row>
    <row r="68" customFormat="false" ht="15.75" hidden="false" customHeight="true" outlineLevel="0" collapsed="false">
      <c r="B68" s="32" t="n">
        <v>22</v>
      </c>
      <c r="C68" s="33" t="s">
        <v>73</v>
      </c>
      <c r="D68" s="33" t="n">
        <v>1</v>
      </c>
      <c r="E68" s="34" t="n">
        <v>1077.78</v>
      </c>
      <c r="F68" s="34" t="n">
        <f aca="false">D68*E68</f>
        <v>1077.78</v>
      </c>
      <c r="G68" s="34" t="n">
        <f aca="false">12*F68</f>
        <v>12933.36</v>
      </c>
      <c r="H68" s="36" t="n">
        <f aca="false">F68-F57</f>
        <v>0</v>
      </c>
      <c r="I68" s="36" t="n">
        <f aca="false">G68-G57</f>
        <v>0</v>
      </c>
    </row>
    <row r="69" customFormat="false" ht="15.75" hidden="false" customHeight="true" outlineLevel="0" collapsed="false">
      <c r="B69" s="37" t="s">
        <v>74</v>
      </c>
      <c r="C69" s="37"/>
      <c r="D69" s="38" t="n">
        <f aca="false">SUM(D62:D68)</f>
        <v>10</v>
      </c>
      <c r="E69" s="39"/>
      <c r="F69" s="39" t="n">
        <f aca="false">SUM(F62:F68)</f>
        <v>34597.47</v>
      </c>
      <c r="G69" s="39" t="n">
        <f aca="false">SUM(G62:G68)</f>
        <v>415169.64</v>
      </c>
      <c r="H69" s="36" t="n">
        <f aca="false">SUM(H62:H68)</f>
        <v>-3249.97</v>
      </c>
      <c r="I69" s="36" t="n">
        <f aca="false">SUM(I62:I68)</f>
        <v>-38999.64</v>
      </c>
    </row>
    <row r="70" customFormat="false" ht="15.75" hidden="false" customHeight="true" outlineLevel="0" collapsed="false">
      <c r="B70" s="43"/>
      <c r="C70" s="43"/>
      <c r="D70" s="44"/>
      <c r="E70" s="45"/>
      <c r="F70" s="45"/>
      <c r="G70" s="45"/>
      <c r="H70" s="46"/>
      <c r="I70" s="46"/>
    </row>
    <row r="71" customFormat="false" ht="15.75" hidden="false" customHeight="true" outlineLevel="0" collapsed="false">
      <c r="B71" s="43"/>
      <c r="C71" s="43"/>
      <c r="D71" s="44"/>
      <c r="E71" s="45"/>
      <c r="F71" s="45"/>
      <c r="G71" s="45"/>
      <c r="H71" s="46"/>
      <c r="I71" s="46"/>
    </row>
    <row r="72" customFormat="false" ht="15.75" hidden="false" customHeight="true" outlineLevel="0" collapsed="false">
      <c r="B72" s="29" t="s">
        <v>80</v>
      </c>
      <c r="C72" s="29"/>
      <c r="D72" s="29"/>
      <c r="E72" s="29"/>
      <c r="F72" s="29"/>
      <c r="G72" s="29"/>
    </row>
    <row r="73" customFormat="false" ht="15.75" hidden="false" customHeight="true" outlineLevel="0" collapsed="false">
      <c r="B73" s="30" t="s">
        <v>61</v>
      </c>
      <c r="C73" s="31" t="s">
        <v>62</v>
      </c>
      <c r="D73" s="31" t="s">
        <v>63</v>
      </c>
      <c r="E73" s="31" t="s">
        <v>64</v>
      </c>
      <c r="F73" s="31" t="s">
        <v>65</v>
      </c>
      <c r="G73" s="31" t="s">
        <v>66</v>
      </c>
      <c r="H73" s="35" t="s">
        <v>76</v>
      </c>
      <c r="I73" s="35" t="s">
        <v>77</v>
      </c>
    </row>
    <row r="74" customFormat="false" ht="15.75" hidden="false" customHeight="true" outlineLevel="0" collapsed="false">
      <c r="B74" s="32" t="n">
        <v>16</v>
      </c>
      <c r="C74" s="33" t="s">
        <v>67</v>
      </c>
      <c r="D74" s="33" t="n">
        <v>5</v>
      </c>
      <c r="E74" s="34" t="n">
        <v>3166.61</v>
      </c>
      <c r="F74" s="34" t="n">
        <f aca="false">D74*E74</f>
        <v>15833.05</v>
      </c>
      <c r="G74" s="34" t="n">
        <f aca="false">12*F74</f>
        <v>189996.6</v>
      </c>
      <c r="H74" s="36" t="n">
        <f aca="false">F74-F62</f>
        <v>0</v>
      </c>
      <c r="I74" s="36" t="n">
        <f aca="false">G74-G62</f>
        <v>0</v>
      </c>
    </row>
    <row r="75" customFormat="false" ht="15.75" hidden="false" customHeight="true" outlineLevel="0" collapsed="false">
      <c r="B75" s="32" t="n">
        <v>17</v>
      </c>
      <c r="C75" s="33" t="s">
        <v>68</v>
      </c>
      <c r="D75" s="33" t="n">
        <v>2</v>
      </c>
      <c r="E75" s="34" t="n">
        <v>3135.17</v>
      </c>
      <c r="F75" s="34" t="n">
        <f aca="false">D75*E75</f>
        <v>6270.34</v>
      </c>
      <c r="G75" s="34" t="n">
        <f aca="false">12*F75</f>
        <v>75244.08</v>
      </c>
      <c r="H75" s="36" t="n">
        <f aca="false">F75-F63</f>
        <v>0</v>
      </c>
      <c r="I75" s="36" t="n">
        <f aca="false">G75-G63</f>
        <v>0</v>
      </c>
    </row>
    <row r="76" customFormat="false" ht="15.75" hidden="false" customHeight="true" outlineLevel="0" collapsed="false">
      <c r="B76" s="32" t="n">
        <v>18</v>
      </c>
      <c r="C76" s="33" t="s">
        <v>69</v>
      </c>
      <c r="D76" s="33" t="n">
        <v>1</v>
      </c>
      <c r="E76" s="34" t="n">
        <v>3749.98</v>
      </c>
      <c r="F76" s="34" t="n">
        <f aca="false">D76*E76</f>
        <v>3749.98</v>
      </c>
      <c r="G76" s="34" t="n">
        <f aca="false">12*F76</f>
        <v>44999.76</v>
      </c>
      <c r="H76" s="36" t="n">
        <f aca="false">F76-F64</f>
        <v>0</v>
      </c>
      <c r="I76" s="36" t="n">
        <f aca="false">G76-G64</f>
        <v>0</v>
      </c>
    </row>
    <row r="77" customFormat="false" ht="15.75" hidden="false" customHeight="true" outlineLevel="0" collapsed="false">
      <c r="B77" s="32" t="n">
        <v>19</v>
      </c>
      <c r="C77" s="33" t="s">
        <v>70</v>
      </c>
      <c r="D77" s="33" t="n">
        <v>0</v>
      </c>
      <c r="E77" s="34" t="n">
        <v>0</v>
      </c>
      <c r="F77" s="34" t="n">
        <f aca="false">D77*E77</f>
        <v>0</v>
      </c>
      <c r="G77" s="34" t="n">
        <f aca="false">12*F77</f>
        <v>0</v>
      </c>
      <c r="H77" s="36" t="n">
        <f aca="false">F77-F65</f>
        <v>0</v>
      </c>
      <c r="I77" s="36" t="n">
        <f aca="false">G77-G65</f>
        <v>0</v>
      </c>
    </row>
    <row r="78" customFormat="false" ht="15.75" hidden="false" customHeight="true" outlineLevel="0" collapsed="false">
      <c r="B78" s="32" t="n">
        <v>20</v>
      </c>
      <c r="C78" s="33" t="s">
        <v>71</v>
      </c>
      <c r="D78" s="33" t="n">
        <v>0</v>
      </c>
      <c r="E78" s="34" t="n">
        <v>0</v>
      </c>
      <c r="F78" s="34" t="n">
        <f aca="false">D78*E78</f>
        <v>0</v>
      </c>
      <c r="G78" s="34" t="n">
        <f aca="false">12*F78</f>
        <v>0</v>
      </c>
      <c r="H78" s="36" t="n">
        <f aca="false">F78-F66</f>
        <v>0</v>
      </c>
      <c r="I78" s="36" t="n">
        <f aca="false">G78-G66</f>
        <v>0</v>
      </c>
    </row>
    <row r="79" customFormat="false" ht="15.75" hidden="false" customHeight="true" outlineLevel="0" collapsed="false">
      <c r="B79" s="32" t="n">
        <v>21</v>
      </c>
      <c r="C79" s="33" t="s">
        <v>72</v>
      </c>
      <c r="D79" s="33" t="n">
        <v>1</v>
      </c>
      <c r="E79" s="34" t="n">
        <v>7666.32</v>
      </c>
      <c r="F79" s="34" t="n">
        <f aca="false">D79*E79</f>
        <v>7666.32</v>
      </c>
      <c r="G79" s="34" t="n">
        <f aca="false">12*F79</f>
        <v>91995.84</v>
      </c>
      <c r="H79" s="36" t="n">
        <f aca="false">F79-F67</f>
        <v>0</v>
      </c>
      <c r="I79" s="36" t="n">
        <f aca="false">G79-G67</f>
        <v>0</v>
      </c>
    </row>
    <row r="80" customFormat="false" ht="15.75" hidden="false" customHeight="true" outlineLevel="0" collapsed="false">
      <c r="B80" s="32" t="n">
        <v>22</v>
      </c>
      <c r="C80" s="33" t="s">
        <v>73</v>
      </c>
      <c r="D80" s="33" t="n">
        <v>0</v>
      </c>
      <c r="E80" s="34" t="n">
        <v>0</v>
      </c>
      <c r="F80" s="34" t="n">
        <f aca="false">D80*E80</f>
        <v>0</v>
      </c>
      <c r="G80" s="34" t="n">
        <f aca="false">12*F80</f>
        <v>0</v>
      </c>
      <c r="H80" s="36" t="n">
        <f aca="false">F80-F68</f>
        <v>-1077.78</v>
      </c>
      <c r="I80" s="36" t="n">
        <f aca="false">G80-G68</f>
        <v>-12933.36</v>
      </c>
    </row>
    <row r="81" customFormat="false" ht="15.75" hidden="false" customHeight="true" outlineLevel="0" collapsed="false">
      <c r="B81" s="37" t="s">
        <v>74</v>
      </c>
      <c r="C81" s="37"/>
      <c r="D81" s="38" t="n">
        <f aca="false">SUM(D74:D80)</f>
        <v>9</v>
      </c>
      <c r="E81" s="39"/>
      <c r="F81" s="39" t="n">
        <f aca="false">SUM(F74:F80)</f>
        <v>33519.69</v>
      </c>
      <c r="G81" s="39" t="n">
        <f aca="false">SUM(G74:G80)</f>
        <v>402236.28</v>
      </c>
      <c r="H81" s="36" t="n">
        <f aca="false">SUM(H74:H80)</f>
        <v>-1077.78</v>
      </c>
      <c r="I81" s="36" t="n">
        <f aca="false">SUM(I74:I80)</f>
        <v>-12933.36</v>
      </c>
    </row>
    <row r="82" customFormat="false" ht="15.75" hidden="false" customHeight="true" outlineLevel="0" collapsed="false">
      <c r="C82" s="42"/>
      <c r="F82" s="15"/>
      <c r="G82" s="15"/>
    </row>
    <row r="83" customFormat="false" ht="15.75" hidden="false" customHeight="true" outlineLevel="0" collapsed="false">
      <c r="C83" s="42"/>
      <c r="F83" s="15"/>
      <c r="G83" s="15"/>
    </row>
    <row r="84" customFormat="false" ht="16.5" hidden="false" customHeight="true" outlineLevel="0" collapsed="false"/>
    <row r="85" customFormat="false" ht="15.75" hidden="false" customHeight="true" outlineLevel="0" collapsed="false">
      <c r="B85" s="29" t="s">
        <v>81</v>
      </c>
      <c r="C85" s="29"/>
      <c r="D85" s="29"/>
      <c r="E85" s="29"/>
      <c r="F85" s="29"/>
      <c r="G85" s="29"/>
    </row>
    <row r="86" customFormat="false" ht="15.75" hidden="false" customHeight="true" outlineLevel="0" collapsed="false">
      <c r="B86" s="47" t="s">
        <v>82</v>
      </c>
      <c r="C86" s="47"/>
      <c r="D86" s="47"/>
      <c r="E86" s="47"/>
      <c r="F86" s="47"/>
      <c r="G86" s="47"/>
    </row>
    <row r="87" customFormat="false" ht="15.75" hidden="false" customHeight="true" outlineLevel="0" collapsed="false">
      <c r="B87" s="30" t="s">
        <v>61</v>
      </c>
      <c r="C87" s="31" t="s">
        <v>62</v>
      </c>
      <c r="D87" s="31" t="s">
        <v>63</v>
      </c>
      <c r="E87" s="31" t="s">
        <v>64</v>
      </c>
      <c r="F87" s="31" t="s">
        <v>65</v>
      </c>
      <c r="G87" s="31" t="s">
        <v>66</v>
      </c>
      <c r="H87" s="35" t="s">
        <v>76</v>
      </c>
      <c r="I87" s="35" t="s">
        <v>77</v>
      </c>
    </row>
    <row r="88" customFormat="false" ht="15.75" hidden="false" customHeight="true" outlineLevel="0" collapsed="false">
      <c r="B88" s="32" t="n">
        <v>16</v>
      </c>
      <c r="C88" s="33" t="s">
        <v>67</v>
      </c>
      <c r="D88" s="33" t="n">
        <v>5</v>
      </c>
      <c r="E88" s="34" t="n">
        <v>3229.2</v>
      </c>
      <c r="F88" s="34" t="n">
        <f aca="false">D88*E88</f>
        <v>16146</v>
      </c>
      <c r="G88" s="34" t="n">
        <f aca="false">12*F88</f>
        <v>193752</v>
      </c>
      <c r="H88" s="36" t="n">
        <f aca="false">F88-F74</f>
        <v>312.949999999999</v>
      </c>
      <c r="I88" s="36" t="n">
        <f aca="false">G88-G74</f>
        <v>3755.39999999999</v>
      </c>
    </row>
    <row r="89" customFormat="false" ht="15.75" hidden="false" customHeight="true" outlineLevel="0" collapsed="false">
      <c r="B89" s="32" t="n">
        <v>17</v>
      </c>
      <c r="C89" s="33" t="s">
        <v>68</v>
      </c>
      <c r="D89" s="33" t="n">
        <v>2</v>
      </c>
      <c r="E89" s="34" t="n">
        <v>3203.82</v>
      </c>
      <c r="F89" s="34" t="n">
        <f aca="false">D89*E89</f>
        <v>6407.64</v>
      </c>
      <c r="G89" s="34" t="n">
        <f aca="false">12*F89</f>
        <v>76891.68</v>
      </c>
      <c r="H89" s="36" t="n">
        <f aca="false">F89-F75</f>
        <v>137.3</v>
      </c>
      <c r="I89" s="36" t="n">
        <f aca="false">G89-G75</f>
        <v>1647.60000000001</v>
      </c>
    </row>
    <row r="90" customFormat="false" ht="15.75" hidden="false" customHeight="true" outlineLevel="0" collapsed="false">
      <c r="B90" s="32" t="n">
        <v>18</v>
      </c>
      <c r="C90" s="33" t="s">
        <v>69</v>
      </c>
      <c r="D90" s="33" t="n">
        <v>1</v>
      </c>
      <c r="E90" s="34" t="n">
        <v>3837.27</v>
      </c>
      <c r="F90" s="34" t="n">
        <f aca="false">D90*E90</f>
        <v>3837.27</v>
      </c>
      <c r="G90" s="34" t="n">
        <f aca="false">12*F90</f>
        <v>46047.24</v>
      </c>
      <c r="H90" s="36" t="n">
        <f aca="false">F90-F76</f>
        <v>87.29</v>
      </c>
      <c r="I90" s="36" t="n">
        <f aca="false">G90-G76</f>
        <v>1047.48</v>
      </c>
    </row>
    <row r="91" customFormat="false" ht="15.75" hidden="false" customHeight="true" outlineLevel="0" collapsed="false">
      <c r="B91" s="32" t="n">
        <v>19</v>
      </c>
      <c r="C91" s="33" t="s">
        <v>70</v>
      </c>
      <c r="D91" s="33" t="n">
        <v>0</v>
      </c>
      <c r="E91" s="34" t="n">
        <v>0</v>
      </c>
      <c r="F91" s="34" t="n">
        <f aca="false">D91*E91</f>
        <v>0</v>
      </c>
      <c r="G91" s="34" t="n">
        <f aca="false">12*F91</f>
        <v>0</v>
      </c>
      <c r="H91" s="36" t="n">
        <f aca="false">F91-F77</f>
        <v>0</v>
      </c>
      <c r="I91" s="36" t="n">
        <f aca="false">G91-G77</f>
        <v>0</v>
      </c>
    </row>
    <row r="92" customFormat="false" ht="15.75" hidden="false" customHeight="true" outlineLevel="0" collapsed="false">
      <c r="B92" s="32" t="n">
        <v>20</v>
      </c>
      <c r="C92" s="33" t="s">
        <v>71</v>
      </c>
      <c r="D92" s="33" t="n">
        <v>0</v>
      </c>
      <c r="E92" s="34" t="n">
        <v>0</v>
      </c>
      <c r="F92" s="34" t="n">
        <f aca="false">D92*E92</f>
        <v>0</v>
      </c>
      <c r="G92" s="34" t="n">
        <f aca="false">12*F92</f>
        <v>0</v>
      </c>
      <c r="H92" s="36" t="n">
        <f aca="false">F92-F78</f>
        <v>0</v>
      </c>
      <c r="I92" s="36" t="n">
        <f aca="false">G92-G78</f>
        <v>0</v>
      </c>
    </row>
    <row r="93" customFormat="false" ht="15.75" hidden="false" customHeight="true" outlineLevel="0" collapsed="false">
      <c r="B93" s="32" t="n">
        <v>21</v>
      </c>
      <c r="C93" s="33" t="s">
        <v>72</v>
      </c>
      <c r="D93" s="33" t="n">
        <v>1</v>
      </c>
      <c r="E93" s="34" t="n">
        <v>7703.98</v>
      </c>
      <c r="F93" s="34" t="n">
        <f aca="false">D93*E93</f>
        <v>7703.98</v>
      </c>
      <c r="G93" s="34" t="n">
        <f aca="false">12*F93</f>
        <v>92447.76</v>
      </c>
      <c r="H93" s="36" t="n">
        <f aca="false">F93-F79</f>
        <v>37.6599999999999</v>
      </c>
      <c r="I93" s="36" t="n">
        <f aca="false">G93-G79</f>
        <v>451.919999999998</v>
      </c>
    </row>
    <row r="94" customFormat="false" ht="15.75" hidden="false" customHeight="true" outlineLevel="0" collapsed="false">
      <c r="B94" s="32" t="n">
        <v>22</v>
      </c>
      <c r="C94" s="33" t="s">
        <v>73</v>
      </c>
      <c r="D94" s="33" t="n">
        <v>0</v>
      </c>
      <c r="E94" s="34" t="n">
        <v>0</v>
      </c>
      <c r="F94" s="34" t="n">
        <f aca="false">D94*E94</f>
        <v>0</v>
      </c>
      <c r="G94" s="34" t="n">
        <f aca="false">12*F94</f>
        <v>0</v>
      </c>
      <c r="H94" s="36" t="n">
        <f aca="false">F94-F80</f>
        <v>0</v>
      </c>
      <c r="I94" s="36" t="n">
        <f aca="false">G94-G80</f>
        <v>0</v>
      </c>
    </row>
    <row r="95" customFormat="false" ht="15.75" hidden="false" customHeight="true" outlineLevel="0" collapsed="false">
      <c r="B95" s="37" t="s">
        <v>74</v>
      </c>
      <c r="C95" s="37"/>
      <c r="D95" s="38" t="n">
        <f aca="false">SUM(D88:D94)</f>
        <v>9</v>
      </c>
      <c r="E95" s="39"/>
      <c r="F95" s="39" t="n">
        <f aca="false">SUM(F88:F94)</f>
        <v>34094.89</v>
      </c>
      <c r="G95" s="39" t="n">
        <f aca="false">SUM(G88:G94)</f>
        <v>409138.68</v>
      </c>
      <c r="H95" s="36" t="n">
        <f aca="false">SUM(H88:H94)</f>
        <v>575.199999999999</v>
      </c>
      <c r="I95" s="36" t="n">
        <f aca="false">SUM(I88:I94)</f>
        <v>6902.39999999999</v>
      </c>
    </row>
    <row r="96" customFormat="false" ht="15.75" hidden="false" customHeight="true" outlineLevel="0" collapsed="false">
      <c r="F96" s="46" t="n">
        <f aca="false">F95-F81</f>
        <v>575.199999999997</v>
      </c>
      <c r="G96" s="46" t="n">
        <f aca="false">G95-G81</f>
        <v>6902.39999999997</v>
      </c>
    </row>
    <row r="97" customFormat="false" ht="15.75" hidden="false" customHeight="true" outlineLevel="0" collapsed="false">
      <c r="H97" s="46"/>
    </row>
    <row r="98" customFormat="false" ht="15.75" hidden="false" customHeight="true" outlineLevel="0" collapsed="false">
      <c r="B98" s="47" t="s">
        <v>83</v>
      </c>
      <c r="C98" s="47"/>
      <c r="D98" s="47"/>
      <c r="E98" s="47"/>
      <c r="F98" s="47"/>
      <c r="G98" s="47"/>
    </row>
    <row r="99" customFormat="false" ht="15.75" hidden="false" customHeight="true" outlineLevel="0" collapsed="false">
      <c r="B99" s="30" t="s">
        <v>61</v>
      </c>
      <c r="C99" s="31" t="s">
        <v>62</v>
      </c>
      <c r="D99" s="31" t="s">
        <v>63</v>
      </c>
      <c r="E99" s="31" t="s">
        <v>64</v>
      </c>
      <c r="F99" s="31" t="s">
        <v>65</v>
      </c>
      <c r="G99" s="31" t="s">
        <v>66</v>
      </c>
      <c r="H99" s="35" t="s">
        <v>76</v>
      </c>
      <c r="I99" s="35" t="s">
        <v>77</v>
      </c>
    </row>
    <row r="100" customFormat="false" ht="15.75" hidden="false" customHeight="true" outlineLevel="0" collapsed="false">
      <c r="B100" s="32" t="n">
        <v>16</v>
      </c>
      <c r="C100" s="33" t="s">
        <v>67</v>
      </c>
      <c r="D100" s="33" t="n">
        <v>5</v>
      </c>
      <c r="E100" s="34" t="n">
        <v>3298.33</v>
      </c>
      <c r="F100" s="34" t="n">
        <f aca="false">D100*E100</f>
        <v>16491.65</v>
      </c>
      <c r="G100" s="34" t="n">
        <f aca="false">12*F100</f>
        <v>197899.8</v>
      </c>
      <c r="H100" s="36" t="n">
        <f aca="false">F100-F74</f>
        <v>658.6</v>
      </c>
      <c r="I100" s="36" t="n">
        <f aca="false">G100-G74</f>
        <v>7903.20000000001</v>
      </c>
    </row>
    <row r="101" customFormat="false" ht="15.75" hidden="false" customHeight="true" outlineLevel="0" collapsed="false">
      <c r="B101" s="32" t="n">
        <v>17</v>
      </c>
      <c r="C101" s="33" t="s">
        <v>68</v>
      </c>
      <c r="D101" s="33" t="n">
        <v>2</v>
      </c>
      <c r="E101" s="34" t="n">
        <v>3277.15</v>
      </c>
      <c r="F101" s="34" t="n">
        <f aca="false">D101*E101</f>
        <v>6554.3</v>
      </c>
      <c r="G101" s="34" t="n">
        <f aca="false">12*F101</f>
        <v>78651.6</v>
      </c>
      <c r="H101" s="36" t="n">
        <f aca="false">F101-F75</f>
        <v>283.96</v>
      </c>
      <c r="I101" s="36" t="n">
        <f aca="false">G101-G75</f>
        <v>3407.52</v>
      </c>
    </row>
    <row r="102" customFormat="false" ht="15.75" hidden="false" customHeight="true" outlineLevel="0" collapsed="false">
      <c r="B102" s="32" t="n">
        <v>18</v>
      </c>
      <c r="C102" s="33" t="s">
        <v>69</v>
      </c>
      <c r="D102" s="33" t="n">
        <v>1</v>
      </c>
      <c r="E102" s="34" t="n">
        <v>3911.72</v>
      </c>
      <c r="F102" s="34" t="n">
        <f aca="false">D102*E102</f>
        <v>3911.72</v>
      </c>
      <c r="G102" s="34" t="n">
        <f aca="false">12*F102</f>
        <v>46940.64</v>
      </c>
      <c r="H102" s="36" t="n">
        <f aca="false">F102-F76</f>
        <v>161.74</v>
      </c>
      <c r="I102" s="36" t="n">
        <f aca="false">G102-G76</f>
        <v>1940.88</v>
      </c>
    </row>
    <row r="103" customFormat="false" ht="15.75" hidden="false" customHeight="true" outlineLevel="0" collapsed="false">
      <c r="B103" s="32" t="n">
        <v>19</v>
      </c>
      <c r="C103" s="33" t="s">
        <v>70</v>
      </c>
      <c r="D103" s="33" t="n">
        <v>0</v>
      </c>
      <c r="E103" s="34" t="n">
        <v>0</v>
      </c>
      <c r="F103" s="34" t="n">
        <f aca="false">D103*E103</f>
        <v>0</v>
      </c>
      <c r="G103" s="34" t="n">
        <f aca="false">12*F103</f>
        <v>0</v>
      </c>
      <c r="H103" s="36" t="n">
        <f aca="false">F103-F77</f>
        <v>0</v>
      </c>
      <c r="I103" s="36" t="n">
        <f aca="false">G103-G77</f>
        <v>0</v>
      </c>
    </row>
    <row r="104" customFormat="false" ht="15.75" hidden="false" customHeight="true" outlineLevel="0" collapsed="false">
      <c r="B104" s="32" t="n">
        <v>20</v>
      </c>
      <c r="C104" s="33" t="s">
        <v>71</v>
      </c>
      <c r="D104" s="33" t="n">
        <v>0</v>
      </c>
      <c r="E104" s="34" t="n">
        <v>0</v>
      </c>
      <c r="F104" s="34" t="n">
        <f aca="false">D104*E104</f>
        <v>0</v>
      </c>
      <c r="G104" s="34" t="n">
        <f aca="false">12*F104</f>
        <v>0</v>
      </c>
      <c r="H104" s="36" t="n">
        <f aca="false">F104-F78</f>
        <v>0</v>
      </c>
      <c r="I104" s="36" t="n">
        <f aca="false">G104-G78</f>
        <v>0</v>
      </c>
    </row>
    <row r="105" customFormat="false" ht="15.75" hidden="false" customHeight="true" outlineLevel="0" collapsed="false">
      <c r="B105" s="32" t="n">
        <v>21</v>
      </c>
      <c r="C105" s="33" t="s">
        <v>72</v>
      </c>
      <c r="D105" s="33" t="n">
        <v>1</v>
      </c>
      <c r="E105" s="34" t="n">
        <v>7797.28</v>
      </c>
      <c r="F105" s="34" t="n">
        <f aca="false">D105*E105</f>
        <v>7797.28</v>
      </c>
      <c r="G105" s="34" t="n">
        <f aca="false">12*F105</f>
        <v>93567.36</v>
      </c>
      <c r="H105" s="36" t="n">
        <f aca="false">F105-F79</f>
        <v>130.96</v>
      </c>
      <c r="I105" s="36" t="n">
        <f aca="false">G105-G79</f>
        <v>1571.52</v>
      </c>
    </row>
    <row r="106" customFormat="false" ht="15.75" hidden="false" customHeight="true" outlineLevel="0" collapsed="false">
      <c r="B106" s="32" t="n">
        <v>22</v>
      </c>
      <c r="C106" s="33" t="s">
        <v>73</v>
      </c>
      <c r="D106" s="33" t="n">
        <v>0</v>
      </c>
      <c r="E106" s="34" t="n">
        <v>0</v>
      </c>
      <c r="F106" s="34" t="n">
        <f aca="false">D106*E106</f>
        <v>0</v>
      </c>
      <c r="G106" s="34" t="n">
        <f aca="false">12*F106</f>
        <v>0</v>
      </c>
      <c r="H106" s="36" t="n">
        <f aca="false">F106-F80</f>
        <v>0</v>
      </c>
      <c r="I106" s="36" t="n">
        <f aca="false">G106-G80</f>
        <v>0</v>
      </c>
    </row>
    <row r="107" customFormat="false" ht="15.75" hidden="false" customHeight="true" outlineLevel="0" collapsed="false">
      <c r="B107" s="37" t="s">
        <v>74</v>
      </c>
      <c r="C107" s="37"/>
      <c r="D107" s="38" t="n">
        <f aca="false">SUM(D100:D106)</f>
        <v>9</v>
      </c>
      <c r="E107" s="39"/>
      <c r="F107" s="39" t="n">
        <f aca="false">SUM(F100:F106)</f>
        <v>34754.95</v>
      </c>
      <c r="G107" s="39" t="n">
        <f aca="false">SUM(G100:G106)</f>
        <v>417059.4</v>
      </c>
      <c r="H107" s="36" t="n">
        <f aca="false">SUM(H100:H106)</f>
        <v>1235.26</v>
      </c>
      <c r="I107" s="36" t="n">
        <f aca="false">SUM(I100:I106)</f>
        <v>14823.12</v>
      </c>
    </row>
    <row r="108" customFormat="false" ht="15.75" hidden="false" customHeight="true" outlineLevel="0" collapsed="false">
      <c r="F108" s="46"/>
      <c r="G108" s="46"/>
    </row>
    <row r="109" customFormat="false" ht="15.75" hidden="false" customHeight="true" outlineLevel="0" collapsed="false">
      <c r="B109" s="48" t="s">
        <v>25</v>
      </c>
      <c r="C109" s="48"/>
    </row>
    <row r="110" customFormat="false" ht="15.75" hidden="false" customHeight="true" outlineLevel="0" collapsed="false">
      <c r="B110" s="29" t="s">
        <v>84</v>
      </c>
      <c r="C110" s="29"/>
      <c r="D110" s="29"/>
      <c r="E110" s="29"/>
      <c r="F110" s="29"/>
      <c r="G110" s="29"/>
    </row>
    <row r="111" customFormat="false" ht="15.75" hidden="false" customHeight="true" outlineLevel="0" collapsed="false">
      <c r="B111" s="30" t="s">
        <v>61</v>
      </c>
      <c r="C111" s="31" t="s">
        <v>62</v>
      </c>
      <c r="D111" s="31" t="s">
        <v>63</v>
      </c>
      <c r="E111" s="31" t="s">
        <v>64</v>
      </c>
      <c r="F111" s="31" t="s">
        <v>65</v>
      </c>
      <c r="G111" s="31" t="s">
        <v>66</v>
      </c>
      <c r="H111" s="35" t="s">
        <v>76</v>
      </c>
      <c r="I111" s="35" t="s">
        <v>77</v>
      </c>
    </row>
    <row r="112" customFormat="false" ht="15.75" hidden="false" customHeight="true" outlineLevel="0" collapsed="false">
      <c r="B112" s="32" t="n">
        <v>16</v>
      </c>
      <c r="C112" s="33" t="s">
        <v>67</v>
      </c>
      <c r="D112" s="33" t="n">
        <v>5</v>
      </c>
      <c r="E112" s="34" t="n">
        <v>3303.53</v>
      </c>
      <c r="F112" s="34" t="n">
        <f aca="false">D112*E112</f>
        <v>16517.65</v>
      </c>
      <c r="G112" s="34" t="n">
        <f aca="false">12*F112</f>
        <v>198211.8</v>
      </c>
      <c r="H112" s="36" t="n">
        <f aca="false">F112-F100</f>
        <v>26</v>
      </c>
      <c r="I112" s="36" t="n">
        <f aca="false">G112-G100</f>
        <v>312</v>
      </c>
    </row>
    <row r="113" customFormat="false" ht="15.75" hidden="false" customHeight="true" outlineLevel="0" collapsed="false">
      <c r="B113" s="32" t="n">
        <v>17</v>
      </c>
      <c r="C113" s="33" t="s">
        <v>68</v>
      </c>
      <c r="D113" s="33" t="n">
        <v>2</v>
      </c>
      <c r="E113" s="34" t="n">
        <v>3282.88</v>
      </c>
      <c r="F113" s="34" t="n">
        <f aca="false">D113*E113</f>
        <v>6565.76</v>
      </c>
      <c r="G113" s="34" t="n">
        <f aca="false">12*F113</f>
        <v>78789.12</v>
      </c>
      <c r="H113" s="36" t="n">
        <f aca="false">F113-F101</f>
        <v>11.46</v>
      </c>
      <c r="I113" s="36" t="n">
        <f aca="false">G113-G101</f>
        <v>137.51999999999</v>
      </c>
    </row>
    <row r="114" customFormat="false" ht="15.75" hidden="false" customHeight="true" outlineLevel="0" collapsed="false">
      <c r="B114" s="32" t="n">
        <v>18</v>
      </c>
      <c r="C114" s="33" t="s">
        <v>69</v>
      </c>
      <c r="D114" s="33" t="n">
        <v>1</v>
      </c>
      <c r="E114" s="34" t="n">
        <v>3917.17</v>
      </c>
      <c r="F114" s="34" t="n">
        <f aca="false">D114*E114</f>
        <v>3917.17</v>
      </c>
      <c r="G114" s="34" t="n">
        <f aca="false">12*F114</f>
        <v>47006.04</v>
      </c>
      <c r="H114" s="36" t="n">
        <f aca="false">F114-F102</f>
        <v>5.45000000000027</v>
      </c>
      <c r="I114" s="36" t="n">
        <f aca="false">G114-G102</f>
        <v>65.4000000000015</v>
      </c>
    </row>
    <row r="115" customFormat="false" ht="15.75" hidden="false" customHeight="true" outlineLevel="0" collapsed="false">
      <c r="B115" s="32" t="n">
        <v>19</v>
      </c>
      <c r="C115" s="33" t="s">
        <v>70</v>
      </c>
      <c r="D115" s="33" t="n">
        <v>0</v>
      </c>
      <c r="E115" s="34" t="n">
        <v>0</v>
      </c>
      <c r="F115" s="34" t="n">
        <f aca="false">D115*E115</f>
        <v>0</v>
      </c>
      <c r="G115" s="34" t="n">
        <f aca="false">12*F115</f>
        <v>0</v>
      </c>
      <c r="H115" s="36" t="n">
        <f aca="false">F115-F103</f>
        <v>0</v>
      </c>
      <c r="I115" s="36" t="n">
        <f aca="false">G115-G103</f>
        <v>0</v>
      </c>
    </row>
    <row r="116" customFormat="false" ht="15.75" hidden="false" customHeight="true" outlineLevel="0" collapsed="false">
      <c r="B116" s="32" t="n">
        <v>20</v>
      </c>
      <c r="C116" s="33" t="s">
        <v>71</v>
      </c>
      <c r="D116" s="33" t="n">
        <v>0</v>
      </c>
      <c r="E116" s="34" t="n">
        <v>0</v>
      </c>
      <c r="F116" s="34" t="n">
        <f aca="false">D116*E116</f>
        <v>0</v>
      </c>
      <c r="G116" s="34" t="n">
        <f aca="false">12*F116</f>
        <v>0</v>
      </c>
      <c r="H116" s="36" t="n">
        <f aca="false">F116-F104</f>
        <v>0</v>
      </c>
      <c r="I116" s="36" t="n">
        <f aca="false">G116-G104</f>
        <v>0</v>
      </c>
    </row>
    <row r="117" customFormat="false" ht="15.75" hidden="false" customHeight="true" outlineLevel="0" collapsed="false">
      <c r="B117" s="32" t="n">
        <v>21</v>
      </c>
      <c r="C117" s="33" t="s">
        <v>72</v>
      </c>
      <c r="D117" s="33" t="n">
        <v>1</v>
      </c>
      <c r="E117" s="34" t="n">
        <v>7809.64</v>
      </c>
      <c r="F117" s="34" t="n">
        <f aca="false">D117*E117</f>
        <v>7809.64</v>
      </c>
      <c r="G117" s="34" t="n">
        <f aca="false">12*F117</f>
        <v>93715.68</v>
      </c>
      <c r="H117" s="36" t="n">
        <f aca="false">F117-F105</f>
        <v>12.3600000000006</v>
      </c>
      <c r="I117" s="36" t="n">
        <f aca="false">G117-G105</f>
        <v>148.320000000007</v>
      </c>
    </row>
    <row r="118" customFormat="false" ht="15.75" hidden="false" customHeight="true" outlineLevel="0" collapsed="false">
      <c r="B118" s="32" t="n">
        <v>22</v>
      </c>
      <c r="C118" s="33" t="s">
        <v>73</v>
      </c>
      <c r="D118" s="33" t="n">
        <v>0</v>
      </c>
      <c r="E118" s="34" t="n">
        <v>0</v>
      </c>
      <c r="F118" s="34" t="n">
        <f aca="false">D118*E118</f>
        <v>0</v>
      </c>
      <c r="G118" s="34" t="n">
        <f aca="false">12*F118</f>
        <v>0</v>
      </c>
      <c r="H118" s="36" t="n">
        <f aca="false">F118-F106</f>
        <v>0</v>
      </c>
      <c r="I118" s="36" t="n">
        <f aca="false">G118-G106</f>
        <v>0</v>
      </c>
    </row>
    <row r="119" customFormat="false" ht="15.75" hidden="false" customHeight="true" outlineLevel="0" collapsed="false">
      <c r="B119" s="37" t="s">
        <v>74</v>
      </c>
      <c r="C119" s="37"/>
      <c r="D119" s="38" t="n">
        <f aca="false">SUM(D112:D118)</f>
        <v>9</v>
      </c>
      <c r="E119" s="39"/>
      <c r="F119" s="39" t="n">
        <f aca="false">SUM(F112:F118)</f>
        <v>34810.22</v>
      </c>
      <c r="G119" s="39" t="n">
        <f aca="false">SUM(G112:G118)</f>
        <v>417722.64</v>
      </c>
      <c r="H119" s="36" t="n">
        <f aca="false">F119-F107</f>
        <v>55.2700000000041</v>
      </c>
      <c r="I119" s="36" t="n">
        <f aca="false">G119-G107</f>
        <v>663.239999999991</v>
      </c>
    </row>
    <row r="120" customFormat="false" ht="15.75" hidden="false" customHeight="true" outlineLevel="0" collapsed="false">
      <c r="F120" s="46" t="n">
        <f aca="false">F119-F107</f>
        <v>55.2700000000041</v>
      </c>
      <c r="G120" s="46" t="n">
        <f aca="false">G119-G107</f>
        <v>663.239999999991</v>
      </c>
    </row>
    <row r="122" customFormat="false" ht="15.75" hidden="false" customHeight="true" outlineLevel="0" collapsed="false">
      <c r="B122" s="29" t="s">
        <v>85</v>
      </c>
      <c r="C122" s="29"/>
      <c r="D122" s="29"/>
      <c r="E122" s="29"/>
      <c r="F122" s="29"/>
      <c r="G122" s="29"/>
    </row>
    <row r="123" customFormat="false" ht="15.75" hidden="false" customHeight="true" outlineLevel="0" collapsed="false">
      <c r="B123" s="30" t="s">
        <v>61</v>
      </c>
      <c r="C123" s="31" t="s">
        <v>62</v>
      </c>
      <c r="D123" s="31" t="s">
        <v>63</v>
      </c>
      <c r="E123" s="31" t="s">
        <v>64</v>
      </c>
      <c r="F123" s="31" t="s">
        <v>65</v>
      </c>
      <c r="G123" s="31" t="s">
        <v>66</v>
      </c>
      <c r="H123" s="35" t="s">
        <v>76</v>
      </c>
      <c r="I123" s="35" t="s">
        <v>77</v>
      </c>
    </row>
    <row r="124" customFormat="false" ht="15.75" hidden="false" customHeight="true" outlineLevel="0" collapsed="false">
      <c r="B124" s="32" t="n">
        <v>16</v>
      </c>
      <c r="C124" s="33" t="s">
        <v>67</v>
      </c>
      <c r="D124" s="33" t="n">
        <v>5</v>
      </c>
      <c r="E124" s="34" t="n">
        <v>3303.53</v>
      </c>
      <c r="F124" s="34" t="n">
        <f aca="false">D124*E124</f>
        <v>16517.65</v>
      </c>
      <c r="G124" s="34" t="n">
        <f aca="false">12*F124</f>
        <v>198211.8</v>
      </c>
      <c r="H124" s="36" t="n">
        <f aca="false">F124-F112</f>
        <v>0</v>
      </c>
      <c r="I124" s="36" t="n">
        <f aca="false">G124-G112</f>
        <v>0</v>
      </c>
    </row>
    <row r="125" customFormat="false" ht="15.75" hidden="false" customHeight="true" outlineLevel="0" collapsed="false">
      <c r="B125" s="32" t="n">
        <v>17</v>
      </c>
      <c r="C125" s="33" t="s">
        <v>68</v>
      </c>
      <c r="D125" s="33" t="n">
        <v>1</v>
      </c>
      <c r="E125" s="34" t="n">
        <v>3282.88</v>
      </c>
      <c r="F125" s="34" t="n">
        <f aca="false">D125*E125</f>
        <v>3282.88</v>
      </c>
      <c r="G125" s="34" t="n">
        <f aca="false">12*F125</f>
        <v>39394.56</v>
      </c>
      <c r="H125" s="36" t="n">
        <f aca="false">F125-F113</f>
        <v>-3282.88</v>
      </c>
      <c r="I125" s="36" t="n">
        <f aca="false">G125-G113</f>
        <v>-39394.56</v>
      </c>
      <c r="K125" s="15"/>
    </row>
    <row r="126" customFormat="false" ht="15.75" hidden="false" customHeight="true" outlineLevel="0" collapsed="false">
      <c r="B126" s="32"/>
      <c r="C126" s="33" t="s">
        <v>86</v>
      </c>
      <c r="D126" s="33" t="n">
        <v>1</v>
      </c>
      <c r="E126" s="34" t="n">
        <v>3359.64</v>
      </c>
      <c r="F126" s="34" t="n">
        <f aca="false">D126*E126</f>
        <v>3359.64</v>
      </c>
      <c r="G126" s="34" t="n">
        <f aca="false">12*F126</f>
        <v>40315.68</v>
      </c>
      <c r="H126" s="36" t="n">
        <v>3359.69</v>
      </c>
      <c r="I126" s="36" t="n">
        <f aca="false">(H126*12)</f>
        <v>40316.28</v>
      </c>
      <c r="K126" s="15"/>
    </row>
    <row r="127" customFormat="false" ht="15.75" hidden="false" customHeight="true" outlineLevel="0" collapsed="false">
      <c r="B127" s="32" t="n">
        <v>18</v>
      </c>
      <c r="C127" s="33" t="s">
        <v>69</v>
      </c>
      <c r="D127" s="33" t="n">
        <v>1</v>
      </c>
      <c r="E127" s="34" t="n">
        <v>3917.17</v>
      </c>
      <c r="F127" s="34" t="n">
        <f aca="false">D127*E127</f>
        <v>3917.17</v>
      </c>
      <c r="G127" s="34" t="n">
        <f aca="false">12*F127</f>
        <v>47006.04</v>
      </c>
      <c r="H127" s="36" t="n">
        <f aca="false">F127-F114</f>
        <v>0</v>
      </c>
      <c r="I127" s="36" t="n">
        <f aca="false">G127-G114</f>
        <v>0</v>
      </c>
      <c r="K127" s="15"/>
    </row>
    <row r="128" customFormat="false" ht="15.75" hidden="false" customHeight="true" outlineLevel="0" collapsed="false">
      <c r="B128" s="32" t="n">
        <v>19</v>
      </c>
      <c r="C128" s="33" t="s">
        <v>70</v>
      </c>
      <c r="D128" s="33" t="n">
        <v>0</v>
      </c>
      <c r="E128" s="34" t="n">
        <v>0</v>
      </c>
      <c r="F128" s="34" t="n">
        <f aca="false">D128*E128</f>
        <v>0</v>
      </c>
      <c r="G128" s="34" t="n">
        <f aca="false">12*F128</f>
        <v>0</v>
      </c>
      <c r="H128" s="36" t="n">
        <f aca="false">F128-F115</f>
        <v>0</v>
      </c>
      <c r="I128" s="36" t="n">
        <f aca="false">G128-G115</f>
        <v>0</v>
      </c>
      <c r="K128" s="15"/>
    </row>
    <row r="129" customFormat="false" ht="15.75" hidden="false" customHeight="true" outlineLevel="0" collapsed="false">
      <c r="B129" s="32" t="n">
        <v>20</v>
      </c>
      <c r="C129" s="33" t="s">
        <v>71</v>
      </c>
      <c r="D129" s="33" t="n">
        <v>0</v>
      </c>
      <c r="E129" s="34" t="n">
        <v>0</v>
      </c>
      <c r="F129" s="34" t="n">
        <f aca="false">D129*E129</f>
        <v>0</v>
      </c>
      <c r="G129" s="34" t="n">
        <f aca="false">12*F129</f>
        <v>0</v>
      </c>
      <c r="H129" s="36" t="n">
        <f aca="false">F129-F116</f>
        <v>0</v>
      </c>
      <c r="I129" s="36" t="n">
        <f aca="false">G129-G116</f>
        <v>0</v>
      </c>
      <c r="K129" s="15"/>
    </row>
    <row r="130" customFormat="false" ht="15.75" hidden="false" customHeight="true" outlineLevel="0" collapsed="false">
      <c r="B130" s="32" t="n">
        <v>21</v>
      </c>
      <c r="C130" s="33" t="s">
        <v>72</v>
      </c>
      <c r="D130" s="33" t="n">
        <v>1</v>
      </c>
      <c r="E130" s="34" t="n">
        <v>7809.64</v>
      </c>
      <c r="F130" s="34" t="n">
        <f aca="false">D130*E130</f>
        <v>7809.64</v>
      </c>
      <c r="G130" s="34" t="n">
        <f aca="false">12*F130</f>
        <v>93715.68</v>
      </c>
      <c r="H130" s="36" t="n">
        <f aca="false">F130-F117</f>
        <v>0</v>
      </c>
      <c r="I130" s="36" t="n">
        <f aca="false">G130-G117</f>
        <v>0</v>
      </c>
      <c r="K130" s="15"/>
    </row>
    <row r="131" customFormat="false" ht="15.75" hidden="false" customHeight="true" outlineLevel="0" collapsed="false">
      <c r="B131" s="32" t="n">
        <v>22</v>
      </c>
      <c r="C131" s="33" t="s">
        <v>73</v>
      </c>
      <c r="D131" s="33" t="n">
        <v>0</v>
      </c>
      <c r="E131" s="34" t="n">
        <v>0</v>
      </c>
      <c r="F131" s="34" t="n">
        <f aca="false">D131*E131</f>
        <v>0</v>
      </c>
      <c r="G131" s="34" t="n">
        <f aca="false">12*F131</f>
        <v>0</v>
      </c>
      <c r="H131" s="36" t="n">
        <f aca="false">F131-F118</f>
        <v>0</v>
      </c>
      <c r="I131" s="36" t="n">
        <f aca="false">G131-G118</f>
        <v>0</v>
      </c>
      <c r="K131" s="15"/>
    </row>
    <row r="132" customFormat="false" ht="15.75" hidden="false" customHeight="true" outlineLevel="0" collapsed="false">
      <c r="B132" s="37" t="s">
        <v>74</v>
      </c>
      <c r="C132" s="37"/>
      <c r="D132" s="38" t="n">
        <f aca="false">SUM(D124:D131)</f>
        <v>9</v>
      </c>
      <c r="E132" s="39"/>
      <c r="F132" s="39" t="n">
        <f aca="false">SUM(F124:F131)</f>
        <v>34886.98</v>
      </c>
      <c r="G132" s="39" t="n">
        <f aca="false">SUM(G124:G131)</f>
        <v>418643.76</v>
      </c>
      <c r="H132" s="36" t="n">
        <f aca="false">F132-F119</f>
        <v>76.760000000002</v>
      </c>
      <c r="I132" s="36" t="n">
        <f aca="false">G132-G119</f>
        <v>921.119999999995</v>
      </c>
      <c r="K132" s="15"/>
    </row>
    <row r="133" customFormat="false" ht="15.75" hidden="false" customHeight="true" outlineLevel="0" collapsed="false">
      <c r="F133" s="46" t="n">
        <f aca="false">F132-F119</f>
        <v>76.760000000002</v>
      </c>
      <c r="G133" s="46" t="n">
        <f aca="false">G132-G119</f>
        <v>921.119999999995</v>
      </c>
      <c r="K133" s="15"/>
    </row>
    <row r="134" customFormat="false" ht="15.75" hidden="false" customHeight="true" outlineLevel="0" collapsed="false">
      <c r="B134" s="49" t="s">
        <v>25</v>
      </c>
      <c r="C134" s="49"/>
      <c r="F134" s="46"/>
      <c r="G134" s="46"/>
      <c r="K134" s="15"/>
    </row>
    <row r="135" customFormat="false" ht="15.75" hidden="false" customHeight="true" outlineLevel="0" collapsed="false">
      <c r="F135" s="46"/>
      <c r="G135" s="46"/>
      <c r="K135" s="15"/>
    </row>
    <row r="136" customFormat="false" ht="15.75" hidden="false" customHeight="true" outlineLevel="0" collapsed="false">
      <c r="B136" s="29" t="s">
        <v>87</v>
      </c>
      <c r="C136" s="29"/>
      <c r="D136" s="29"/>
      <c r="E136" s="29"/>
      <c r="F136" s="29"/>
      <c r="G136" s="29"/>
      <c r="K136" s="15"/>
    </row>
    <row r="137" customFormat="false" ht="15.75" hidden="false" customHeight="true" outlineLevel="0" collapsed="false">
      <c r="B137" s="30" t="s">
        <v>61</v>
      </c>
      <c r="C137" s="31" t="s">
        <v>62</v>
      </c>
      <c r="D137" s="31" t="s">
        <v>63</v>
      </c>
      <c r="E137" s="31" t="s">
        <v>64</v>
      </c>
      <c r="F137" s="31" t="s">
        <v>65</v>
      </c>
      <c r="G137" s="31" t="s">
        <v>66</v>
      </c>
      <c r="H137" s="35" t="s">
        <v>76</v>
      </c>
      <c r="I137" s="35" t="s">
        <v>77</v>
      </c>
    </row>
    <row r="138" customFormat="false" ht="15.75" hidden="false" customHeight="true" outlineLevel="0" collapsed="false">
      <c r="B138" s="32" t="n">
        <v>16</v>
      </c>
      <c r="C138" s="33" t="s">
        <v>67</v>
      </c>
      <c r="D138" s="33" t="n">
        <v>5</v>
      </c>
      <c r="E138" s="34" t="n">
        <v>3408.72</v>
      </c>
      <c r="F138" s="34" t="n">
        <f aca="false">D138*E138</f>
        <v>17043.6</v>
      </c>
      <c r="G138" s="34" t="n">
        <f aca="false">12*F138</f>
        <v>204523.2</v>
      </c>
      <c r="H138" s="36" t="n">
        <f aca="false">F138-F124</f>
        <v>525.949999999997</v>
      </c>
      <c r="I138" s="36" t="n">
        <f aca="false">G138-G124</f>
        <v>6311.39999999997</v>
      </c>
    </row>
    <row r="139" customFormat="false" ht="15.75" hidden="false" customHeight="true" outlineLevel="0" collapsed="false">
      <c r="B139" s="32" t="n">
        <v>17</v>
      </c>
      <c r="C139" s="33" t="s">
        <v>68</v>
      </c>
      <c r="D139" s="33" t="n">
        <v>1</v>
      </c>
      <c r="E139" s="34" t="n">
        <v>3355.34</v>
      </c>
      <c r="F139" s="34" t="n">
        <f aca="false">D139*E139</f>
        <v>3355.34</v>
      </c>
      <c r="G139" s="34" t="n">
        <f aca="false">12*F139</f>
        <v>40264.08</v>
      </c>
      <c r="H139" s="36" t="n">
        <f aca="false">F139-F125</f>
        <v>72.46</v>
      </c>
      <c r="I139" s="36" t="n">
        <f aca="false">G139-G125</f>
        <v>869.520000000004</v>
      </c>
      <c r="K139" s="15"/>
    </row>
    <row r="140" customFormat="false" ht="15" hidden="false" customHeight="true" outlineLevel="0" collapsed="false">
      <c r="B140" s="32"/>
      <c r="C140" s="33" t="s">
        <v>86</v>
      </c>
      <c r="D140" s="33" t="n">
        <v>1</v>
      </c>
      <c r="E140" s="34" t="n">
        <v>3451.42</v>
      </c>
      <c r="F140" s="34" t="n">
        <f aca="false">(E140*D140)</f>
        <v>3451.42</v>
      </c>
      <c r="G140" s="34" t="n">
        <f aca="false">12*F140</f>
        <v>41417.04</v>
      </c>
      <c r="H140" s="36" t="n">
        <f aca="false">F140-F126</f>
        <v>91.7800000000002</v>
      </c>
      <c r="I140" s="36" t="n">
        <f aca="false">G140-G126</f>
        <v>1101.36</v>
      </c>
      <c r="J140" s="50"/>
      <c r="K140" s="15"/>
    </row>
    <row r="141" customFormat="false" ht="15.75" hidden="false" customHeight="true" outlineLevel="0" collapsed="false">
      <c r="B141" s="32" t="n">
        <v>18</v>
      </c>
      <c r="C141" s="33" t="s">
        <v>69</v>
      </c>
      <c r="D141" s="33" t="n">
        <v>1</v>
      </c>
      <c r="E141" s="34" t="n">
        <v>4041.35</v>
      </c>
      <c r="F141" s="34" t="n">
        <f aca="false">D141*E141</f>
        <v>4041.35</v>
      </c>
      <c r="G141" s="34" t="n">
        <f aca="false">12*F141</f>
        <v>48496.2</v>
      </c>
      <c r="H141" s="36" t="n">
        <f aca="false">F141-F127</f>
        <v>124.18</v>
      </c>
      <c r="I141" s="36" t="n">
        <f aca="false">G141-G127</f>
        <v>1490.16</v>
      </c>
      <c r="J141" s="50"/>
      <c r="K141" s="15"/>
    </row>
    <row r="142" customFormat="false" ht="15.75" hidden="false" customHeight="true" outlineLevel="0" collapsed="false">
      <c r="B142" s="32" t="n">
        <v>19</v>
      </c>
      <c r="C142" s="33" t="s">
        <v>70</v>
      </c>
      <c r="D142" s="33" t="n">
        <v>0</v>
      </c>
      <c r="E142" s="34" t="n">
        <v>0</v>
      </c>
      <c r="F142" s="34" t="n">
        <f aca="false">D142*E142</f>
        <v>0</v>
      </c>
      <c r="G142" s="34" t="n">
        <f aca="false">12*F142</f>
        <v>0</v>
      </c>
      <c r="H142" s="36" t="n">
        <f aca="false">F142-F128</f>
        <v>0</v>
      </c>
      <c r="I142" s="36" t="n">
        <f aca="false">G142-G128</f>
        <v>0</v>
      </c>
      <c r="K142" s="15"/>
    </row>
    <row r="143" customFormat="false" ht="15.75" hidden="false" customHeight="true" outlineLevel="0" collapsed="false">
      <c r="B143" s="32" t="n">
        <v>20</v>
      </c>
      <c r="C143" s="33" t="s">
        <v>71</v>
      </c>
      <c r="D143" s="33" t="n">
        <v>0</v>
      </c>
      <c r="E143" s="34" t="n">
        <v>0</v>
      </c>
      <c r="F143" s="34" t="n">
        <f aca="false">D143*E143</f>
        <v>0</v>
      </c>
      <c r="G143" s="34" t="n">
        <f aca="false">12*F143</f>
        <v>0</v>
      </c>
      <c r="H143" s="36" t="n">
        <f aca="false">F143-F129</f>
        <v>0</v>
      </c>
      <c r="I143" s="36" t="n">
        <f aca="false">G143-G129</f>
        <v>0</v>
      </c>
      <c r="K143" s="15"/>
    </row>
    <row r="144" customFormat="false" ht="15.75" hidden="false" customHeight="true" outlineLevel="0" collapsed="false">
      <c r="B144" s="32" t="n">
        <v>21</v>
      </c>
      <c r="C144" s="33" t="s">
        <v>72</v>
      </c>
      <c r="D144" s="33" t="n">
        <v>1</v>
      </c>
      <c r="E144" s="34" t="n">
        <v>8049.52</v>
      </c>
      <c r="F144" s="34" t="n">
        <f aca="false">D144*E144</f>
        <v>8049.52</v>
      </c>
      <c r="G144" s="34" t="n">
        <f aca="false">12*F144</f>
        <v>96594.24</v>
      </c>
      <c r="H144" s="36" t="n">
        <f aca="false">F144-F130</f>
        <v>239.88</v>
      </c>
      <c r="I144" s="36" t="n">
        <f aca="false">G144-G130</f>
        <v>2878.56</v>
      </c>
      <c r="K144" s="15"/>
    </row>
    <row r="145" customFormat="false" ht="15.75" hidden="false" customHeight="true" outlineLevel="0" collapsed="false">
      <c r="B145" s="32" t="n">
        <v>22</v>
      </c>
      <c r="C145" s="33" t="s">
        <v>73</v>
      </c>
      <c r="D145" s="33" t="n">
        <v>0</v>
      </c>
      <c r="E145" s="34" t="n">
        <v>0</v>
      </c>
      <c r="F145" s="34" t="n">
        <f aca="false">D145*E145</f>
        <v>0</v>
      </c>
      <c r="G145" s="34" t="n">
        <f aca="false">12*F145</f>
        <v>0</v>
      </c>
      <c r="H145" s="36" t="n">
        <f aca="false">F145-F131</f>
        <v>0</v>
      </c>
      <c r="I145" s="36" t="n">
        <f aca="false">G145-G131</f>
        <v>0</v>
      </c>
      <c r="K145" s="15"/>
    </row>
    <row r="146" customFormat="false" ht="15.75" hidden="false" customHeight="true" outlineLevel="0" collapsed="false">
      <c r="B146" s="37" t="s">
        <v>74</v>
      </c>
      <c r="C146" s="37"/>
      <c r="D146" s="38" t="n">
        <f aca="false">SUM(D138:D145)</f>
        <v>9</v>
      </c>
      <c r="E146" s="39"/>
      <c r="F146" s="39" t="n">
        <f aca="false">SUM(F138:F145)</f>
        <v>35941.23</v>
      </c>
      <c r="G146" s="39" t="n">
        <f aca="false">SUM(G138:G145)</f>
        <v>431294.76</v>
      </c>
      <c r="H146" s="36" t="n">
        <f aca="false">F146-F132</f>
        <v>1054.24999999999</v>
      </c>
      <c r="I146" s="36" t="n">
        <f aca="false">G146-G132</f>
        <v>12651</v>
      </c>
      <c r="K146" s="15"/>
    </row>
    <row r="147" customFormat="false" ht="15.75" hidden="false" customHeight="true" outlineLevel="0" collapsed="false">
      <c r="F147" s="46" t="n">
        <f aca="false">F146-F132</f>
        <v>1054.24999999999</v>
      </c>
      <c r="G147" s="46" t="n">
        <f aca="false">G146-G132</f>
        <v>12651</v>
      </c>
      <c r="K147" s="15"/>
    </row>
    <row r="148" customFormat="false" ht="15.75" hidden="false" customHeight="true" outlineLevel="0" collapsed="false">
      <c r="F148" s="46"/>
      <c r="G148" s="46"/>
      <c r="K148" s="15"/>
    </row>
    <row r="149" customFormat="false" ht="15.75" hidden="false" customHeight="true" outlineLevel="0" collapsed="false">
      <c r="F149" s="46"/>
      <c r="G149" s="46"/>
      <c r="K149" s="15"/>
    </row>
    <row r="150" customFormat="false" ht="15.75" hidden="false" customHeight="true" outlineLevel="0" collapsed="false">
      <c r="B150" s="29" t="s">
        <v>88</v>
      </c>
      <c r="C150" s="29"/>
      <c r="D150" s="29"/>
      <c r="E150" s="29"/>
      <c r="F150" s="29"/>
      <c r="G150" s="29"/>
    </row>
    <row r="151" customFormat="false" ht="15.75" hidden="false" customHeight="true" outlineLevel="0" collapsed="false">
      <c r="B151" s="47" t="s">
        <v>89</v>
      </c>
      <c r="C151" s="47"/>
      <c r="D151" s="47"/>
      <c r="E151" s="47"/>
      <c r="F151" s="47"/>
      <c r="G151" s="47"/>
    </row>
    <row r="152" customFormat="false" ht="15.75" hidden="false" customHeight="true" outlineLevel="0" collapsed="false">
      <c r="B152" s="30" t="s">
        <v>61</v>
      </c>
      <c r="C152" s="31" t="s">
        <v>62</v>
      </c>
      <c r="D152" s="31" t="s">
        <v>63</v>
      </c>
      <c r="E152" s="31" t="s">
        <v>64</v>
      </c>
      <c r="F152" s="31" t="s">
        <v>65</v>
      </c>
      <c r="G152" s="31" t="s">
        <v>66</v>
      </c>
      <c r="H152" s="35" t="s">
        <v>76</v>
      </c>
      <c r="I152" s="35" t="s">
        <v>77</v>
      </c>
    </row>
    <row r="153" customFormat="false" ht="15.75" hidden="false" customHeight="true" outlineLevel="0" collapsed="false">
      <c r="B153" s="32" t="n">
        <v>16</v>
      </c>
      <c r="C153" s="33" t="s">
        <v>67</v>
      </c>
      <c r="D153" s="33" t="n">
        <v>5</v>
      </c>
      <c r="E153" s="34" t="n">
        <v>3571.09</v>
      </c>
      <c r="F153" s="34" t="n">
        <f aca="false">D153*E153</f>
        <v>17855.45</v>
      </c>
      <c r="G153" s="34" t="n">
        <f aca="false">12*F153</f>
        <v>214265.4</v>
      </c>
      <c r="H153" s="36" t="n">
        <f aca="false">F153-F138</f>
        <v>811.850000000002</v>
      </c>
      <c r="I153" s="36" t="n">
        <f aca="false">G153-G138</f>
        <v>9742.20000000004</v>
      </c>
      <c r="K153" s="15"/>
    </row>
    <row r="154" customFormat="false" ht="15.75" hidden="false" customHeight="true" outlineLevel="0" collapsed="false">
      <c r="B154" s="32" t="n">
        <v>17</v>
      </c>
      <c r="C154" s="33" t="s">
        <v>68</v>
      </c>
      <c r="D154" s="33" t="n">
        <v>1</v>
      </c>
      <c r="E154" s="34" t="n">
        <v>3554.47</v>
      </c>
      <c r="F154" s="34" t="n">
        <f aca="false">D154*E154</f>
        <v>3554.47</v>
      </c>
      <c r="G154" s="34" t="n">
        <f aca="false">12*F154</f>
        <v>42653.64</v>
      </c>
      <c r="H154" s="36" t="n">
        <f aca="false">F154-F139</f>
        <v>199.13</v>
      </c>
      <c r="I154" s="36" t="n">
        <f aca="false">G154-G139</f>
        <v>2389.56</v>
      </c>
      <c r="J154" s="50"/>
      <c r="K154" s="15"/>
      <c r="M154" s="51"/>
    </row>
    <row r="155" customFormat="false" ht="15.75" hidden="false" customHeight="true" outlineLevel="0" collapsed="false">
      <c r="B155" s="32"/>
      <c r="C155" s="33" t="s">
        <v>86</v>
      </c>
      <c r="D155" s="33" t="n">
        <v>1</v>
      </c>
      <c r="E155" s="34" t="n">
        <v>3628.5</v>
      </c>
      <c r="F155" s="34" t="n">
        <f aca="false">(E155*D155)</f>
        <v>3628.5</v>
      </c>
      <c r="G155" s="34" t="n">
        <f aca="false">12*F155</f>
        <v>43542</v>
      </c>
      <c r="H155" s="36" t="n">
        <f aca="false">F155-F140</f>
        <v>177.08</v>
      </c>
      <c r="I155" s="36" t="n">
        <f aca="false">G155-G140</f>
        <v>2124.96</v>
      </c>
      <c r="J155" s="50"/>
      <c r="K155" s="15"/>
    </row>
    <row r="156" customFormat="false" ht="15.75" hidden="false" customHeight="true" outlineLevel="0" collapsed="false">
      <c r="B156" s="32" t="n">
        <v>18</v>
      </c>
      <c r="C156" s="33" t="s">
        <v>69</v>
      </c>
      <c r="D156" s="33" t="n">
        <v>1</v>
      </c>
      <c r="E156" s="34" t="n">
        <v>4227.87</v>
      </c>
      <c r="F156" s="34" t="n">
        <f aca="false">D156*E156</f>
        <v>4227.87</v>
      </c>
      <c r="G156" s="34" t="n">
        <f aca="false">12*F156</f>
        <v>50734.44</v>
      </c>
      <c r="H156" s="36" t="n">
        <f aca="false">F156-F141</f>
        <v>186.52</v>
      </c>
      <c r="I156" s="36" t="n">
        <f aca="false">G156-G141</f>
        <v>2238.24</v>
      </c>
      <c r="K156" s="15"/>
      <c r="M156" s="52"/>
    </row>
    <row r="157" customFormat="false" ht="15.75" hidden="false" customHeight="true" outlineLevel="0" collapsed="false">
      <c r="B157" s="32" t="n">
        <v>19</v>
      </c>
      <c r="C157" s="33" t="s">
        <v>70</v>
      </c>
      <c r="D157" s="33" t="n">
        <v>0</v>
      </c>
      <c r="E157" s="34" t="n">
        <v>0</v>
      </c>
      <c r="F157" s="34" t="n">
        <f aca="false">D157*E157</f>
        <v>0</v>
      </c>
      <c r="G157" s="34" t="n">
        <f aca="false">12*F157</f>
        <v>0</v>
      </c>
      <c r="H157" s="36" t="n">
        <f aca="false">F157-F142</f>
        <v>0</v>
      </c>
      <c r="I157" s="36" t="n">
        <f aca="false">G157-G142</f>
        <v>0</v>
      </c>
      <c r="K157" s="15"/>
      <c r="L157" s="53"/>
    </row>
    <row r="158" customFormat="false" ht="15.75" hidden="false" customHeight="true" outlineLevel="0" collapsed="false">
      <c r="B158" s="32" t="n">
        <v>20</v>
      </c>
      <c r="C158" s="33" t="s">
        <v>71</v>
      </c>
      <c r="D158" s="33" t="n">
        <v>0</v>
      </c>
      <c r="E158" s="34" t="n">
        <v>0</v>
      </c>
      <c r="F158" s="34" t="n">
        <f aca="false">D158*E158</f>
        <v>0</v>
      </c>
      <c r="G158" s="34" t="n">
        <f aca="false">12*F158</f>
        <v>0</v>
      </c>
      <c r="H158" s="36" t="n">
        <f aca="false">F158-F143</f>
        <v>0</v>
      </c>
      <c r="I158" s="36" t="n">
        <f aca="false">G158-G143</f>
        <v>0</v>
      </c>
      <c r="K158" s="15"/>
    </row>
    <row r="159" customFormat="false" ht="15.75" hidden="false" customHeight="true" outlineLevel="0" collapsed="false">
      <c r="B159" s="32" t="n">
        <v>21</v>
      </c>
      <c r="C159" s="33" t="s">
        <v>72</v>
      </c>
      <c r="D159" s="33" t="n">
        <v>1</v>
      </c>
      <c r="E159" s="34" t="n">
        <v>8382.7</v>
      </c>
      <c r="F159" s="34" t="n">
        <f aca="false">D159*E159</f>
        <v>8382.7</v>
      </c>
      <c r="G159" s="34" t="n">
        <f aca="false">12*F159</f>
        <v>100592.4</v>
      </c>
      <c r="H159" s="36" t="n">
        <f aca="false">F159-F144</f>
        <v>333.18</v>
      </c>
      <c r="I159" s="36" t="n">
        <f aca="false">G159-G144</f>
        <v>3998.16</v>
      </c>
      <c r="K159" s="15"/>
      <c r="L159" s="53"/>
    </row>
    <row r="160" customFormat="false" ht="15.75" hidden="false" customHeight="true" outlineLevel="0" collapsed="false">
      <c r="B160" s="32" t="n">
        <v>22</v>
      </c>
      <c r="C160" s="33" t="s">
        <v>73</v>
      </c>
      <c r="D160" s="33" t="n">
        <v>0</v>
      </c>
      <c r="E160" s="34" t="n">
        <v>0</v>
      </c>
      <c r="F160" s="34" t="n">
        <f aca="false">D160*E160</f>
        <v>0</v>
      </c>
      <c r="G160" s="34" t="n">
        <f aca="false">12*F160</f>
        <v>0</v>
      </c>
      <c r="H160" s="36" t="n">
        <f aca="false">F160-F145</f>
        <v>0</v>
      </c>
      <c r="I160" s="36" t="n">
        <f aca="false">G160-G145</f>
        <v>0</v>
      </c>
      <c r="K160" s="15"/>
    </row>
    <row r="161" customFormat="false" ht="15.75" hidden="false" customHeight="true" outlineLevel="0" collapsed="false">
      <c r="B161" s="37" t="s">
        <v>74</v>
      </c>
      <c r="C161" s="37"/>
      <c r="D161" s="38" t="n">
        <f aca="false">SUM(D153:D160)</f>
        <v>9</v>
      </c>
      <c r="E161" s="39"/>
      <c r="F161" s="39" t="n">
        <f aca="false">SUM(F153:F160)</f>
        <v>37648.99</v>
      </c>
      <c r="G161" s="39" t="n">
        <f aca="false">SUM(G153:G160)</f>
        <v>451787.88</v>
      </c>
      <c r="H161" s="36" t="n">
        <f aca="false">F161-F146</f>
        <v>1707.76000000001</v>
      </c>
      <c r="I161" s="36" t="n">
        <f aca="false">G161-G146</f>
        <v>20493.1200000001</v>
      </c>
      <c r="K161" s="15"/>
    </row>
    <row r="162" customFormat="false" ht="15.75" hidden="false" customHeight="true" outlineLevel="0" collapsed="false">
      <c r="B162" s="43"/>
      <c r="C162" s="43"/>
      <c r="D162" s="44"/>
      <c r="E162" s="45"/>
      <c r="F162" s="45"/>
      <c r="G162" s="45"/>
      <c r="H162" s="46"/>
      <c r="I162" s="46"/>
      <c r="K162" s="15"/>
    </row>
    <row r="163" customFormat="false" ht="15.75" hidden="false" customHeight="true" outlineLevel="0" collapsed="false">
      <c r="B163" s="54" t="s">
        <v>90</v>
      </c>
      <c r="C163" s="54"/>
      <c r="D163" s="54"/>
      <c r="E163" s="54"/>
      <c r="F163" s="54"/>
      <c r="G163" s="54"/>
    </row>
    <row r="164" customFormat="false" ht="15.75" hidden="false" customHeight="true" outlineLevel="0" collapsed="false">
      <c r="B164" s="30" t="s">
        <v>61</v>
      </c>
      <c r="C164" s="31" t="s">
        <v>62</v>
      </c>
      <c r="D164" s="31" t="s">
        <v>63</v>
      </c>
      <c r="E164" s="31" t="s">
        <v>64</v>
      </c>
      <c r="F164" s="31" t="s">
        <v>65</v>
      </c>
      <c r="G164" s="31" t="s">
        <v>66</v>
      </c>
      <c r="H164" s="35" t="s">
        <v>76</v>
      </c>
      <c r="I164" s="35" t="s">
        <v>77</v>
      </c>
    </row>
    <row r="165" customFormat="false" ht="15.75" hidden="false" customHeight="true" outlineLevel="0" collapsed="false">
      <c r="B165" s="32" t="n">
        <v>16</v>
      </c>
      <c r="C165" s="33" t="s">
        <v>67</v>
      </c>
      <c r="D165" s="33" t="n">
        <v>5</v>
      </c>
      <c r="E165" s="34" t="n">
        <v>3575.67</v>
      </c>
      <c r="F165" s="34" t="n">
        <f aca="false">D165*E165</f>
        <v>17878.35</v>
      </c>
      <c r="G165" s="34" t="n">
        <f aca="false">12*F165</f>
        <v>214540.2</v>
      </c>
      <c r="H165" s="36" t="n">
        <f aca="false">F165-F153</f>
        <v>22.8999999999978</v>
      </c>
      <c r="I165" s="36" t="n">
        <f aca="false">G165-G153</f>
        <v>274.799999999959</v>
      </c>
      <c r="K165" s="15"/>
    </row>
    <row r="166" customFormat="false" ht="15.75" hidden="false" customHeight="true" outlineLevel="0" collapsed="false">
      <c r="B166" s="32" t="n">
        <v>17</v>
      </c>
      <c r="C166" s="33" t="s">
        <v>68</v>
      </c>
      <c r="D166" s="33" t="n">
        <v>1</v>
      </c>
      <c r="E166" s="34" t="n">
        <v>3554.47</v>
      </c>
      <c r="F166" s="34" t="n">
        <f aca="false">D166*E166</f>
        <v>3554.47</v>
      </c>
      <c r="G166" s="34" t="n">
        <f aca="false">12*F166</f>
        <v>42653.64</v>
      </c>
      <c r="H166" s="36" t="n">
        <f aca="false">F166-F154</f>
        <v>0</v>
      </c>
      <c r="I166" s="36" t="n">
        <f aca="false">G166-G154</f>
        <v>0</v>
      </c>
      <c r="J166" s="50"/>
      <c r="K166" s="15"/>
    </row>
    <row r="167" customFormat="false" ht="15.75" hidden="false" customHeight="true" outlineLevel="0" collapsed="false">
      <c r="B167" s="32"/>
      <c r="C167" s="33" t="s">
        <v>86</v>
      </c>
      <c r="D167" s="33" t="n">
        <v>1</v>
      </c>
      <c r="E167" s="34" t="n">
        <v>3628.5</v>
      </c>
      <c r="F167" s="34" t="n">
        <f aca="false">(E167*D167)</f>
        <v>3628.5</v>
      </c>
      <c r="G167" s="34" t="n">
        <f aca="false">12*F167</f>
        <v>43542</v>
      </c>
      <c r="H167" s="36" t="n">
        <f aca="false">F167-F155</f>
        <v>0</v>
      </c>
      <c r="I167" s="36" t="n">
        <f aca="false">G167-G155</f>
        <v>0</v>
      </c>
      <c r="J167" s="50"/>
      <c r="K167" s="15"/>
    </row>
    <row r="168" customFormat="false" ht="15.75" hidden="false" customHeight="true" outlineLevel="0" collapsed="false">
      <c r="B168" s="32" t="n">
        <v>18</v>
      </c>
      <c r="C168" s="33" t="s">
        <v>69</v>
      </c>
      <c r="D168" s="33" t="n">
        <v>1</v>
      </c>
      <c r="E168" s="34" t="n">
        <v>4227.87</v>
      </c>
      <c r="F168" s="34" t="n">
        <f aca="false">D168*E168</f>
        <v>4227.87</v>
      </c>
      <c r="G168" s="34" t="n">
        <f aca="false">12*F168</f>
        <v>50734.44</v>
      </c>
      <c r="H168" s="36" t="n">
        <f aca="false">F168-F156</f>
        <v>0</v>
      </c>
      <c r="I168" s="36" t="n">
        <f aca="false">G168-G156</f>
        <v>0</v>
      </c>
      <c r="K168" s="15"/>
    </row>
    <row r="169" customFormat="false" ht="15.75" hidden="false" customHeight="true" outlineLevel="0" collapsed="false">
      <c r="B169" s="32" t="n">
        <v>19</v>
      </c>
      <c r="C169" s="33" t="s">
        <v>70</v>
      </c>
      <c r="D169" s="33" t="n">
        <v>0</v>
      </c>
      <c r="E169" s="34" t="n">
        <v>0</v>
      </c>
      <c r="F169" s="34" t="n">
        <f aca="false">D169*E169</f>
        <v>0</v>
      </c>
      <c r="G169" s="34" t="n">
        <f aca="false">12*F169</f>
        <v>0</v>
      </c>
      <c r="H169" s="36" t="n">
        <f aca="false">F169-F157</f>
        <v>0</v>
      </c>
      <c r="I169" s="36" t="n">
        <f aca="false">G169-G157</f>
        <v>0</v>
      </c>
      <c r="K169" s="15"/>
    </row>
    <row r="170" customFormat="false" ht="15.75" hidden="false" customHeight="true" outlineLevel="0" collapsed="false">
      <c r="B170" s="32" t="n">
        <v>20</v>
      </c>
      <c r="C170" s="33" t="s">
        <v>71</v>
      </c>
      <c r="D170" s="33" t="n">
        <v>0</v>
      </c>
      <c r="E170" s="34" t="n">
        <v>0</v>
      </c>
      <c r="F170" s="34" t="n">
        <f aca="false">D170*E170</f>
        <v>0</v>
      </c>
      <c r="G170" s="34" t="n">
        <f aca="false">12*F170</f>
        <v>0</v>
      </c>
      <c r="H170" s="36" t="n">
        <f aca="false">F170-F158</f>
        <v>0</v>
      </c>
      <c r="I170" s="36" t="n">
        <f aca="false">G170-G158</f>
        <v>0</v>
      </c>
      <c r="K170" s="15"/>
    </row>
    <row r="171" customFormat="false" ht="15.75" hidden="false" customHeight="true" outlineLevel="0" collapsed="false">
      <c r="B171" s="32" t="n">
        <v>21</v>
      </c>
      <c r="C171" s="33" t="s">
        <v>72</v>
      </c>
      <c r="D171" s="33" t="n">
        <v>1</v>
      </c>
      <c r="E171" s="34" t="n">
        <v>8382.7</v>
      </c>
      <c r="F171" s="34" t="n">
        <f aca="false">D171*E171</f>
        <v>8382.7</v>
      </c>
      <c r="G171" s="34" t="n">
        <f aca="false">12*F171</f>
        <v>100592.4</v>
      </c>
      <c r="H171" s="36" t="n">
        <f aca="false">F171-F159</f>
        <v>0</v>
      </c>
      <c r="I171" s="36" t="n">
        <f aca="false">G171-G159</f>
        <v>0</v>
      </c>
      <c r="K171" s="15"/>
    </row>
    <row r="172" customFormat="false" ht="15.75" hidden="false" customHeight="true" outlineLevel="0" collapsed="false">
      <c r="B172" s="32" t="n">
        <v>22</v>
      </c>
      <c r="C172" s="33" t="s">
        <v>73</v>
      </c>
      <c r="D172" s="33" t="n">
        <v>0</v>
      </c>
      <c r="E172" s="34" t="n">
        <v>0</v>
      </c>
      <c r="F172" s="34" t="n">
        <f aca="false">D172*E172</f>
        <v>0</v>
      </c>
      <c r="G172" s="34" t="n">
        <f aca="false">12*F172</f>
        <v>0</v>
      </c>
      <c r="H172" s="36" t="n">
        <f aca="false">F172-F160</f>
        <v>0</v>
      </c>
      <c r="I172" s="36" t="n">
        <f aca="false">G172-G160</f>
        <v>0</v>
      </c>
      <c r="K172" s="15"/>
    </row>
    <row r="173" customFormat="false" ht="15.75" hidden="false" customHeight="true" outlineLevel="0" collapsed="false">
      <c r="B173" s="37" t="s">
        <v>74</v>
      </c>
      <c r="C173" s="37"/>
      <c r="D173" s="38" t="n">
        <f aca="false">SUM(D165:D172)</f>
        <v>9</v>
      </c>
      <c r="E173" s="39"/>
      <c r="F173" s="39" t="n">
        <f aca="false">SUM(F165:F172)</f>
        <v>37671.89</v>
      </c>
      <c r="G173" s="39" t="n">
        <f aca="false">SUM(G165:G172)</f>
        <v>452062.68</v>
      </c>
      <c r="H173" s="36" t="n">
        <f aca="false">F173-F161</f>
        <v>22.8999999999942</v>
      </c>
      <c r="I173" s="36" t="n">
        <f aca="false">G173-G161</f>
        <v>274.799999999988</v>
      </c>
      <c r="K173" s="15"/>
    </row>
    <row r="176" customFormat="false" ht="15.75" hidden="false" customHeight="true" outlineLevel="0" collapsed="false">
      <c r="B176" s="29" t="s">
        <v>91</v>
      </c>
      <c r="C176" s="29"/>
      <c r="D176" s="29"/>
      <c r="E176" s="29"/>
      <c r="F176" s="29"/>
      <c r="G176" s="29"/>
    </row>
    <row r="177" customFormat="false" ht="15.75" hidden="false" customHeight="true" outlineLevel="0" collapsed="false">
      <c r="B177" s="30" t="s">
        <v>61</v>
      </c>
      <c r="C177" s="31" t="s">
        <v>62</v>
      </c>
      <c r="D177" s="31" t="s">
        <v>63</v>
      </c>
      <c r="E177" s="31" t="s">
        <v>64</v>
      </c>
      <c r="F177" s="31" t="s">
        <v>65</v>
      </c>
      <c r="G177" s="31" t="s">
        <v>66</v>
      </c>
      <c r="H177" s="35" t="s">
        <v>76</v>
      </c>
      <c r="I177" s="35" t="s">
        <v>77</v>
      </c>
    </row>
    <row r="178" customFormat="false" ht="15.75" hidden="false" customHeight="true" outlineLevel="0" collapsed="false">
      <c r="B178" s="32" t="n">
        <v>16</v>
      </c>
      <c r="C178" s="33" t="s">
        <v>67</v>
      </c>
      <c r="D178" s="33" t="n">
        <v>4</v>
      </c>
      <c r="E178" s="34" t="n">
        <v>3575.67</v>
      </c>
      <c r="F178" s="34" t="n">
        <f aca="false">D178*E178</f>
        <v>14302.68</v>
      </c>
      <c r="G178" s="34" t="n">
        <f aca="false">12*F178</f>
        <v>171632.16</v>
      </c>
      <c r="H178" s="36" t="n">
        <f aca="false">F178-F165</f>
        <v>-3575.67</v>
      </c>
      <c r="I178" s="36" t="n">
        <f aca="false">G178-G165</f>
        <v>-42908.04</v>
      </c>
    </row>
    <row r="179" customFormat="false" ht="15.75" hidden="false" customHeight="true" outlineLevel="0" collapsed="false">
      <c r="B179" s="32" t="n">
        <v>17</v>
      </c>
      <c r="C179" s="33" t="s">
        <v>68</v>
      </c>
      <c r="D179" s="33" t="n">
        <v>1</v>
      </c>
      <c r="E179" s="34" t="n">
        <v>3554.47</v>
      </c>
      <c r="F179" s="34" t="n">
        <f aca="false">D179*E179</f>
        <v>3554.47</v>
      </c>
      <c r="G179" s="34" t="n">
        <f aca="false">12*F179</f>
        <v>42653.64</v>
      </c>
      <c r="H179" s="36" t="n">
        <f aca="false">F179-F166</f>
        <v>0</v>
      </c>
      <c r="I179" s="36" t="n">
        <f aca="false">G179-G166</f>
        <v>0</v>
      </c>
    </row>
    <row r="180" customFormat="false" ht="15.75" hidden="false" customHeight="true" outlineLevel="0" collapsed="false">
      <c r="B180" s="32"/>
      <c r="C180" s="33" t="s">
        <v>86</v>
      </c>
      <c r="D180" s="33" t="n">
        <v>1</v>
      </c>
      <c r="E180" s="34" t="n">
        <v>3628.5</v>
      </c>
      <c r="F180" s="34" t="n">
        <f aca="false">(E180*D180)</f>
        <v>3628.5</v>
      </c>
      <c r="G180" s="34" t="n">
        <f aca="false">12*F180</f>
        <v>43542</v>
      </c>
      <c r="H180" s="36" t="n">
        <f aca="false">F180-F167</f>
        <v>0</v>
      </c>
      <c r="I180" s="36" t="n">
        <f aca="false">G180-G167</f>
        <v>0</v>
      </c>
    </row>
    <row r="181" customFormat="false" ht="15.75" hidden="false" customHeight="true" outlineLevel="0" collapsed="false">
      <c r="B181" s="32" t="n">
        <v>18</v>
      </c>
      <c r="C181" s="33" t="s">
        <v>69</v>
      </c>
      <c r="D181" s="33" t="n">
        <v>1</v>
      </c>
      <c r="E181" s="34" t="n">
        <v>4227.87</v>
      </c>
      <c r="F181" s="34" t="n">
        <f aca="false">D181*E181</f>
        <v>4227.87</v>
      </c>
      <c r="G181" s="34" t="n">
        <f aca="false">12*F181</f>
        <v>50734.44</v>
      </c>
      <c r="H181" s="36" t="n">
        <f aca="false">F181-F168</f>
        <v>0</v>
      </c>
      <c r="I181" s="36" t="n">
        <f aca="false">G181-G168</f>
        <v>0</v>
      </c>
    </row>
    <row r="182" customFormat="false" ht="15.75" hidden="false" customHeight="true" outlineLevel="0" collapsed="false">
      <c r="B182" s="32" t="n">
        <v>19</v>
      </c>
      <c r="C182" s="33" t="s">
        <v>70</v>
      </c>
      <c r="D182" s="33" t="n">
        <v>0</v>
      </c>
      <c r="E182" s="34" t="n">
        <v>0</v>
      </c>
      <c r="F182" s="34" t="n">
        <f aca="false">D182*E182</f>
        <v>0</v>
      </c>
      <c r="G182" s="34" t="n">
        <f aca="false">12*F182</f>
        <v>0</v>
      </c>
      <c r="H182" s="36" t="n">
        <f aca="false">F182-F169</f>
        <v>0</v>
      </c>
      <c r="I182" s="36" t="n">
        <f aca="false">G182-G169</f>
        <v>0</v>
      </c>
    </row>
    <row r="183" customFormat="false" ht="15.75" hidden="false" customHeight="true" outlineLevel="0" collapsed="false">
      <c r="B183" s="32" t="n">
        <v>20</v>
      </c>
      <c r="C183" s="33" t="s">
        <v>71</v>
      </c>
      <c r="D183" s="33" t="n">
        <v>0</v>
      </c>
      <c r="E183" s="34" t="n">
        <v>0</v>
      </c>
      <c r="F183" s="34" t="n">
        <f aca="false">D183*E183</f>
        <v>0</v>
      </c>
      <c r="G183" s="34" t="n">
        <f aca="false">12*F183</f>
        <v>0</v>
      </c>
      <c r="H183" s="36" t="n">
        <f aca="false">F183-F170</f>
        <v>0</v>
      </c>
      <c r="I183" s="36" t="n">
        <f aca="false">G183-G170</f>
        <v>0</v>
      </c>
    </row>
    <row r="184" customFormat="false" ht="15.75" hidden="false" customHeight="true" outlineLevel="0" collapsed="false">
      <c r="B184" s="32" t="n">
        <v>21</v>
      </c>
      <c r="C184" s="33" t="s">
        <v>72</v>
      </c>
      <c r="D184" s="33" t="n">
        <v>1</v>
      </c>
      <c r="E184" s="34" t="n">
        <v>8382.7</v>
      </c>
      <c r="F184" s="34" t="n">
        <f aca="false">D184*E184</f>
        <v>8382.7</v>
      </c>
      <c r="G184" s="34" t="n">
        <f aca="false">12*F184</f>
        <v>100592.4</v>
      </c>
      <c r="H184" s="36" t="n">
        <f aca="false">F184-F171</f>
        <v>0</v>
      </c>
      <c r="I184" s="36" t="n">
        <f aca="false">G184-G171</f>
        <v>0</v>
      </c>
    </row>
    <row r="185" customFormat="false" ht="15.75" hidden="false" customHeight="true" outlineLevel="0" collapsed="false">
      <c r="B185" s="32" t="n">
        <v>22</v>
      </c>
      <c r="C185" s="33" t="s">
        <v>73</v>
      </c>
      <c r="D185" s="33" t="n">
        <v>0</v>
      </c>
      <c r="E185" s="34" t="n">
        <v>0</v>
      </c>
      <c r="F185" s="34" t="n">
        <f aca="false">D185*E185</f>
        <v>0</v>
      </c>
      <c r="G185" s="34" t="n">
        <f aca="false">12*F185</f>
        <v>0</v>
      </c>
      <c r="H185" s="36" t="n">
        <f aca="false">F185-F172</f>
        <v>0</v>
      </c>
      <c r="I185" s="36" t="n">
        <f aca="false">G185-G172</f>
        <v>0</v>
      </c>
    </row>
    <row r="186" customFormat="false" ht="15.75" hidden="false" customHeight="true" outlineLevel="0" collapsed="false">
      <c r="B186" s="37" t="s">
        <v>74</v>
      </c>
      <c r="C186" s="37"/>
      <c r="D186" s="38" t="n">
        <f aca="false">SUM(D178:D185)</f>
        <v>8</v>
      </c>
      <c r="E186" s="39"/>
      <c r="F186" s="39" t="n">
        <f aca="false">SUM(F178:F185)</f>
        <v>34096.22</v>
      </c>
      <c r="G186" s="39" t="n">
        <f aca="false">SUM(G178:G185)</f>
        <v>409154.64</v>
      </c>
      <c r="H186" s="36" t="n">
        <f aca="false">F186-F173</f>
        <v>-3575.67</v>
      </c>
      <c r="I186" s="36" t="n">
        <f aca="false">G186-G173</f>
        <v>-42908.04</v>
      </c>
    </row>
    <row r="187" customFormat="false" ht="15.75" hidden="false" customHeight="true" outlineLevel="0" collapsed="false">
      <c r="G187" s="53"/>
    </row>
    <row r="188" customFormat="false" ht="15.75" hidden="false" customHeight="true" outlineLevel="0" collapsed="false">
      <c r="G188" s="53"/>
    </row>
    <row r="189" customFormat="false" ht="15.75" hidden="false" customHeight="true" outlineLevel="0" collapsed="false">
      <c r="B189" s="29" t="s">
        <v>92</v>
      </c>
      <c r="C189" s="29"/>
      <c r="D189" s="29"/>
      <c r="E189" s="29"/>
      <c r="F189" s="29"/>
      <c r="G189" s="29"/>
    </row>
    <row r="190" customFormat="false" ht="15.75" hidden="false" customHeight="true" outlineLevel="0" collapsed="false">
      <c r="B190" s="30" t="s">
        <v>61</v>
      </c>
      <c r="C190" s="31" t="s">
        <v>62</v>
      </c>
      <c r="D190" s="31" t="s">
        <v>63</v>
      </c>
      <c r="E190" s="31" t="s">
        <v>64</v>
      </c>
      <c r="F190" s="31" t="s">
        <v>65</v>
      </c>
      <c r="G190" s="31" t="s">
        <v>66</v>
      </c>
      <c r="H190" s="35" t="s">
        <v>76</v>
      </c>
      <c r="I190" s="35" t="s">
        <v>77</v>
      </c>
    </row>
    <row r="191" customFormat="false" ht="15.75" hidden="false" customHeight="true" outlineLevel="0" collapsed="false">
      <c r="B191" s="32" t="n">
        <v>16</v>
      </c>
      <c r="C191" s="33" t="s">
        <v>67</v>
      </c>
      <c r="D191" s="33" t="n">
        <v>4</v>
      </c>
      <c r="E191" s="34" t="n">
        <v>3575.67</v>
      </c>
      <c r="F191" s="34" t="n">
        <f aca="false">E191*D191</f>
        <v>14302.68</v>
      </c>
      <c r="G191" s="34" t="n">
        <f aca="false">F191*12</f>
        <v>171632.16</v>
      </c>
      <c r="H191" s="34" t="n">
        <f aca="false">F191-F178</f>
        <v>0</v>
      </c>
      <c r="I191" s="34" t="n">
        <f aca="false">G191-G178</f>
        <v>0</v>
      </c>
    </row>
    <row r="192" customFormat="false" ht="15.75" hidden="false" customHeight="true" outlineLevel="0" collapsed="false">
      <c r="B192" s="32"/>
      <c r="C192" s="33" t="s">
        <v>93</v>
      </c>
      <c r="D192" s="33" t="n">
        <v>1</v>
      </c>
      <c r="E192" s="34" t="n">
        <v>2872.98</v>
      </c>
      <c r="F192" s="34" t="n">
        <f aca="false">E192*D192</f>
        <v>2872.98</v>
      </c>
      <c r="G192" s="34" t="n">
        <f aca="false">F192*12</f>
        <v>34475.76</v>
      </c>
      <c r="H192" s="34" t="n">
        <f aca="false">F192</f>
        <v>2872.98</v>
      </c>
      <c r="I192" s="34" t="n">
        <f aca="false">G192</f>
        <v>34475.76</v>
      </c>
    </row>
    <row r="193" customFormat="false" ht="15.75" hidden="false" customHeight="true" outlineLevel="0" collapsed="false">
      <c r="B193" s="32" t="n">
        <v>17</v>
      </c>
      <c r="C193" s="33" t="s">
        <v>68</v>
      </c>
      <c r="D193" s="33" t="n">
        <v>1</v>
      </c>
      <c r="E193" s="34" t="n">
        <v>3554.47</v>
      </c>
      <c r="F193" s="34" t="n">
        <f aca="false">E193*D193</f>
        <v>3554.47</v>
      </c>
      <c r="G193" s="34" t="n">
        <f aca="false">F193*12</f>
        <v>42653.64</v>
      </c>
      <c r="H193" s="34" t="n">
        <f aca="false">H179</f>
        <v>0</v>
      </c>
      <c r="I193" s="34" t="n">
        <f aca="false">G193-G179</f>
        <v>0</v>
      </c>
    </row>
    <row r="194" customFormat="false" ht="15.75" hidden="false" customHeight="true" outlineLevel="0" collapsed="false">
      <c r="B194" s="32"/>
      <c r="C194" s="33" t="s">
        <v>86</v>
      </c>
      <c r="D194" s="33" t="n">
        <v>1</v>
      </c>
      <c r="E194" s="34" t="n">
        <v>3628.5</v>
      </c>
      <c r="F194" s="34" t="n">
        <f aca="false">E194*D194</f>
        <v>3628.5</v>
      </c>
      <c r="G194" s="34" t="n">
        <f aca="false">F194*12</f>
        <v>43542</v>
      </c>
      <c r="H194" s="34" t="n">
        <f aca="false">H180</f>
        <v>0</v>
      </c>
      <c r="I194" s="34" t="n">
        <f aca="false">G194-G180</f>
        <v>0</v>
      </c>
    </row>
    <row r="195" customFormat="false" ht="15.75" hidden="false" customHeight="true" outlineLevel="0" collapsed="false">
      <c r="B195" s="32" t="n">
        <v>18</v>
      </c>
      <c r="C195" s="33" t="s">
        <v>69</v>
      </c>
      <c r="D195" s="33" t="n">
        <v>1</v>
      </c>
      <c r="E195" s="34" t="n">
        <v>4227.87</v>
      </c>
      <c r="F195" s="34" t="n">
        <f aca="false">E195*D195</f>
        <v>4227.87</v>
      </c>
      <c r="G195" s="34" t="n">
        <f aca="false">F195*12</f>
        <v>50734.44</v>
      </c>
      <c r="H195" s="34" t="n">
        <f aca="false">H181</f>
        <v>0</v>
      </c>
      <c r="I195" s="34" t="n">
        <f aca="false">G195-G181</f>
        <v>0</v>
      </c>
    </row>
    <row r="196" customFormat="false" ht="15.75" hidden="false" customHeight="true" outlineLevel="0" collapsed="false">
      <c r="B196" s="32" t="n">
        <v>19</v>
      </c>
      <c r="C196" s="33" t="s">
        <v>70</v>
      </c>
      <c r="D196" s="33" t="n">
        <v>0</v>
      </c>
      <c r="E196" s="34" t="n">
        <v>0</v>
      </c>
      <c r="F196" s="34" t="n">
        <f aca="false">E196*D196</f>
        <v>0</v>
      </c>
      <c r="G196" s="34" t="n">
        <f aca="false">F196*12</f>
        <v>0</v>
      </c>
      <c r="H196" s="34" t="n">
        <f aca="false">H182</f>
        <v>0</v>
      </c>
      <c r="I196" s="34" t="n">
        <f aca="false">G196-G182</f>
        <v>0</v>
      </c>
    </row>
    <row r="197" customFormat="false" ht="15.75" hidden="false" customHeight="true" outlineLevel="0" collapsed="false">
      <c r="B197" s="32" t="n">
        <v>20</v>
      </c>
      <c r="C197" s="33" t="s">
        <v>71</v>
      </c>
      <c r="D197" s="33" t="n">
        <v>0</v>
      </c>
      <c r="E197" s="34" t="n">
        <v>0</v>
      </c>
      <c r="F197" s="34" t="n">
        <f aca="false">E197*D197</f>
        <v>0</v>
      </c>
      <c r="G197" s="34" t="n">
        <f aca="false">F197*12</f>
        <v>0</v>
      </c>
      <c r="H197" s="34" t="n">
        <f aca="false">H183</f>
        <v>0</v>
      </c>
      <c r="I197" s="34" t="n">
        <f aca="false">G197-G183</f>
        <v>0</v>
      </c>
    </row>
    <row r="198" customFormat="false" ht="15.75" hidden="false" customHeight="true" outlineLevel="0" collapsed="false">
      <c r="B198" s="32" t="n">
        <v>21</v>
      </c>
      <c r="C198" s="33" t="s">
        <v>72</v>
      </c>
      <c r="D198" s="33" t="n">
        <v>1</v>
      </c>
      <c r="E198" s="34" t="n">
        <v>8382.7</v>
      </c>
      <c r="F198" s="34" t="n">
        <f aca="false">E198*D198</f>
        <v>8382.7</v>
      </c>
      <c r="G198" s="34" t="n">
        <f aca="false">F198*12</f>
        <v>100592.4</v>
      </c>
      <c r="H198" s="34" t="n">
        <f aca="false">H184</f>
        <v>0</v>
      </c>
      <c r="I198" s="34" t="n">
        <f aca="false">G198-G184</f>
        <v>0</v>
      </c>
    </row>
    <row r="199" customFormat="false" ht="15.75" hidden="false" customHeight="true" outlineLevel="0" collapsed="false">
      <c r="B199" s="32" t="n">
        <v>22</v>
      </c>
      <c r="C199" s="33" t="s">
        <v>73</v>
      </c>
      <c r="D199" s="33" t="n">
        <v>0</v>
      </c>
      <c r="E199" s="34" t="n">
        <v>0</v>
      </c>
      <c r="F199" s="34" t="n">
        <f aca="false">E199*D199</f>
        <v>0</v>
      </c>
      <c r="G199" s="34" t="n">
        <f aca="false">F199*12</f>
        <v>0</v>
      </c>
      <c r="H199" s="34" t="n">
        <f aca="false">H185</f>
        <v>0</v>
      </c>
      <c r="I199" s="34" t="n">
        <f aca="false">G199-G185</f>
        <v>0</v>
      </c>
    </row>
    <row r="200" customFormat="false" ht="15.75" hidden="false" customHeight="true" outlineLevel="0" collapsed="false">
      <c r="B200" s="37" t="s">
        <v>74</v>
      </c>
      <c r="C200" s="37"/>
      <c r="D200" s="38" t="n">
        <f aca="false">SUM(D191:D199)</f>
        <v>9</v>
      </c>
      <c r="E200" s="39"/>
      <c r="F200" s="39" t="n">
        <f aca="false">SUM(F191:F199)</f>
        <v>36969.2</v>
      </c>
      <c r="G200" s="39" t="n">
        <f aca="false">SUM(G191:G199)</f>
        <v>443630.4</v>
      </c>
      <c r="H200" s="36" t="n">
        <f aca="false">SUM(H191:H199)</f>
        <v>2872.98</v>
      </c>
      <c r="I200" s="36" t="n">
        <f aca="false">SUM(I191:I199)</f>
        <v>34475.76</v>
      </c>
    </row>
    <row r="201" customFormat="false" ht="15.75" hidden="false" customHeight="true" outlineLevel="0" collapsed="false">
      <c r="F201" s="15" t="n">
        <f aca="false">F200-F186</f>
        <v>2872.98</v>
      </c>
      <c r="G201" s="15" t="n">
        <f aca="false">G200-G186</f>
        <v>34475.76</v>
      </c>
    </row>
    <row r="202" customFormat="false" ht="15.75" hidden="false" customHeight="true" outlineLevel="0" collapsed="false">
      <c r="B202" s="48" t="s">
        <v>25</v>
      </c>
      <c r="C202" s="48"/>
    </row>
    <row r="204" customFormat="false" ht="15.75" hidden="false" customHeight="true" outlineLevel="0" collapsed="false">
      <c r="B204" s="29" t="s">
        <v>94</v>
      </c>
      <c r="C204" s="29"/>
      <c r="D204" s="29"/>
      <c r="E204" s="29"/>
      <c r="F204" s="29"/>
      <c r="G204" s="29"/>
    </row>
    <row r="205" customFormat="false" ht="15.75" hidden="false" customHeight="true" outlineLevel="0" collapsed="false">
      <c r="B205" s="47" t="s">
        <v>95</v>
      </c>
      <c r="C205" s="47"/>
      <c r="D205" s="47"/>
      <c r="E205" s="47"/>
      <c r="F205" s="47"/>
      <c r="G205" s="47"/>
    </row>
    <row r="206" customFormat="false" ht="15.75" hidden="false" customHeight="true" outlineLevel="0" collapsed="false">
      <c r="B206" s="30" t="s">
        <v>61</v>
      </c>
      <c r="C206" s="31" t="s">
        <v>62</v>
      </c>
      <c r="D206" s="31" t="s">
        <v>63</v>
      </c>
      <c r="E206" s="31" t="s">
        <v>64</v>
      </c>
      <c r="F206" s="31" t="s">
        <v>65</v>
      </c>
      <c r="G206" s="31" t="s">
        <v>66</v>
      </c>
      <c r="H206" s="35" t="s">
        <v>76</v>
      </c>
      <c r="I206" s="35" t="s">
        <v>77</v>
      </c>
    </row>
    <row r="207" customFormat="false" ht="15.75" hidden="false" customHeight="true" outlineLevel="0" collapsed="false">
      <c r="B207" s="32" t="n">
        <v>16</v>
      </c>
      <c r="C207" s="33" t="s">
        <v>67</v>
      </c>
      <c r="D207" s="33" t="n">
        <v>4</v>
      </c>
      <c r="E207" s="34" t="n">
        <v>3716.87</v>
      </c>
      <c r="F207" s="34" t="n">
        <v>14867.48</v>
      </c>
      <c r="G207" s="34" t="n">
        <f aca="false">F207*12</f>
        <v>178409.76</v>
      </c>
      <c r="H207" s="36" t="n">
        <f aca="false">F207-F191</f>
        <v>564.799999999999</v>
      </c>
      <c r="I207" s="36" t="n">
        <f aca="false">G207-G191</f>
        <v>6777.60000000001</v>
      </c>
    </row>
    <row r="208" customFormat="false" ht="15.75" hidden="false" customHeight="true" outlineLevel="0" collapsed="false">
      <c r="B208" s="32"/>
      <c r="C208" s="33" t="s">
        <v>93</v>
      </c>
      <c r="D208" s="33" t="n">
        <v>1</v>
      </c>
      <c r="E208" s="34" t="n">
        <v>2973.37</v>
      </c>
      <c r="F208" s="34" t="n">
        <v>2973.37</v>
      </c>
      <c r="G208" s="34" t="n">
        <f aca="false">F208*12</f>
        <v>35680.44</v>
      </c>
      <c r="H208" s="36" t="n">
        <f aca="false">F208-F192</f>
        <v>100.39</v>
      </c>
      <c r="I208" s="36" t="n">
        <f aca="false">G208-G192</f>
        <v>1204.68</v>
      </c>
    </row>
    <row r="209" customFormat="false" ht="15.75" hidden="false" customHeight="true" outlineLevel="0" collapsed="false">
      <c r="B209" s="32" t="n">
        <v>17</v>
      </c>
      <c r="C209" s="33" t="s">
        <v>68</v>
      </c>
      <c r="D209" s="33" t="n">
        <v>1</v>
      </c>
      <c r="E209" s="34" t="n">
        <v>3687.64</v>
      </c>
      <c r="F209" s="34" t="n">
        <v>3687.64</v>
      </c>
      <c r="G209" s="34" t="n">
        <f aca="false">F209*12</f>
        <v>44251.68</v>
      </c>
      <c r="H209" s="36" t="n">
        <f aca="false">F209-F193</f>
        <v>133.17</v>
      </c>
      <c r="I209" s="36" t="n">
        <f aca="false">G209-G193</f>
        <v>1598.04</v>
      </c>
    </row>
    <row r="210" customFormat="false" ht="15.75" hidden="false" customHeight="true" outlineLevel="0" collapsed="false">
      <c r="B210" s="32"/>
      <c r="C210" s="33" t="s">
        <v>86</v>
      </c>
      <c r="D210" s="33" t="n">
        <v>1</v>
      </c>
      <c r="E210" s="34" t="n">
        <v>3838.2</v>
      </c>
      <c r="F210" s="34" t="n">
        <v>3838.2</v>
      </c>
      <c r="G210" s="34" t="n">
        <f aca="false">F210*12</f>
        <v>46058.4</v>
      </c>
      <c r="H210" s="36" t="n">
        <f aca="false">F210-F194</f>
        <v>209.7</v>
      </c>
      <c r="I210" s="36" t="n">
        <f aca="false">G210-G194</f>
        <v>2516.39999999999</v>
      </c>
    </row>
    <row r="211" customFormat="false" ht="15.75" hidden="false" customHeight="true" outlineLevel="0" collapsed="false">
      <c r="B211" s="32" t="n">
        <v>18</v>
      </c>
      <c r="C211" s="33" t="s">
        <v>69</v>
      </c>
      <c r="D211" s="33" t="n">
        <v>1</v>
      </c>
      <c r="E211" s="34" t="n">
        <v>4390.44</v>
      </c>
      <c r="F211" s="34" t="n">
        <v>4390.44</v>
      </c>
      <c r="G211" s="34" t="n">
        <f aca="false">F211*12</f>
        <v>52685.28</v>
      </c>
      <c r="H211" s="36" t="n">
        <f aca="false">F211-F195</f>
        <v>162.57</v>
      </c>
      <c r="I211" s="36" t="n">
        <f aca="false">G211-G195</f>
        <v>1950.84</v>
      </c>
    </row>
    <row r="212" customFormat="false" ht="15.75" hidden="false" customHeight="true" outlineLevel="0" collapsed="false">
      <c r="B212" s="32" t="n">
        <v>19</v>
      </c>
      <c r="C212" s="33" t="s">
        <v>70</v>
      </c>
      <c r="D212" s="33" t="n">
        <v>0</v>
      </c>
      <c r="E212" s="34" t="n">
        <v>0</v>
      </c>
      <c r="F212" s="34"/>
      <c r="G212" s="34" t="n">
        <f aca="false">F212*12</f>
        <v>0</v>
      </c>
      <c r="H212" s="36" t="n">
        <f aca="false">F212-F196</f>
        <v>0</v>
      </c>
      <c r="I212" s="36" t="n">
        <f aca="false">G212-G196</f>
        <v>0</v>
      </c>
    </row>
    <row r="213" customFormat="false" ht="15.75" hidden="false" customHeight="true" outlineLevel="0" collapsed="false">
      <c r="B213" s="32" t="n">
        <v>20</v>
      </c>
      <c r="C213" s="33" t="s">
        <v>71</v>
      </c>
      <c r="D213" s="33" t="n">
        <v>0</v>
      </c>
      <c r="E213" s="34" t="n">
        <v>0</v>
      </c>
      <c r="F213" s="34"/>
      <c r="G213" s="34" t="n">
        <f aca="false">F213*12</f>
        <v>0</v>
      </c>
      <c r="H213" s="36" t="n">
        <f aca="false">F213-F197</f>
        <v>0</v>
      </c>
      <c r="I213" s="36" t="n">
        <f aca="false">G213-G197</f>
        <v>0</v>
      </c>
    </row>
    <row r="214" customFormat="false" ht="15.75" hidden="false" customHeight="true" outlineLevel="0" collapsed="false">
      <c r="B214" s="32" t="n">
        <v>21</v>
      </c>
      <c r="C214" s="33" t="s">
        <v>72</v>
      </c>
      <c r="D214" s="33" t="n">
        <v>1</v>
      </c>
      <c r="E214" s="34" t="n">
        <v>9684.18</v>
      </c>
      <c r="F214" s="34" t="n">
        <v>9684.18</v>
      </c>
      <c r="G214" s="34" t="n">
        <f aca="false">F214*12</f>
        <v>116210.16</v>
      </c>
      <c r="H214" s="36" t="n">
        <f aca="false">F214-F198</f>
        <v>1301.48</v>
      </c>
      <c r="I214" s="36" t="n">
        <f aca="false">G214-G198</f>
        <v>15617.76</v>
      </c>
    </row>
    <row r="215" customFormat="false" ht="15.75" hidden="false" customHeight="true" outlineLevel="0" collapsed="false">
      <c r="B215" s="32" t="n">
        <v>22</v>
      </c>
      <c r="C215" s="33" t="s">
        <v>73</v>
      </c>
      <c r="D215" s="33" t="n">
        <v>0</v>
      </c>
      <c r="E215" s="34" t="n">
        <v>0</v>
      </c>
      <c r="F215" s="34"/>
      <c r="G215" s="34" t="n">
        <f aca="false">F215*12</f>
        <v>0</v>
      </c>
      <c r="H215" s="36"/>
      <c r="I215" s="36"/>
    </row>
    <row r="216" customFormat="false" ht="15.75" hidden="false" customHeight="true" outlineLevel="0" collapsed="false">
      <c r="B216" s="37" t="s">
        <v>74</v>
      </c>
      <c r="C216" s="37"/>
      <c r="D216" s="38" t="n">
        <f aca="false">SUM(D207:D215)</f>
        <v>9</v>
      </c>
      <c r="E216" s="39"/>
      <c r="F216" s="39" t="n">
        <f aca="false">SUM(F207:F215)</f>
        <v>39441.31</v>
      </c>
      <c r="G216" s="39" t="n">
        <f aca="false">SUM(G207:G215)</f>
        <v>473295.72</v>
      </c>
      <c r="H216" s="36" t="n">
        <f aca="false">SUM(H207:H215)</f>
        <v>2472.11</v>
      </c>
      <c r="I216" s="36" t="n">
        <f aca="false">SUM(I207:I215)</f>
        <v>29665.32</v>
      </c>
    </row>
    <row r="217" customFormat="false" ht="15.75" hidden="false" customHeight="true" outlineLevel="0" collapsed="false">
      <c r="B217" s="43"/>
      <c r="C217" s="43"/>
      <c r="D217" s="44"/>
      <c r="E217" s="45"/>
      <c r="F217" s="45"/>
      <c r="G217" s="45"/>
      <c r="H217" s="46"/>
      <c r="I217" s="46"/>
    </row>
    <row r="218" customFormat="false" ht="15.75" hidden="false" customHeight="true" outlineLevel="0" collapsed="false">
      <c r="B218" s="54" t="s">
        <v>96</v>
      </c>
      <c r="C218" s="54"/>
      <c r="D218" s="54"/>
      <c r="E218" s="54"/>
      <c r="F218" s="54"/>
      <c r="G218" s="54"/>
    </row>
    <row r="219" customFormat="false" ht="15.75" hidden="false" customHeight="true" outlineLevel="0" collapsed="false">
      <c r="B219" s="30" t="s">
        <v>61</v>
      </c>
      <c r="C219" s="31" t="s">
        <v>62</v>
      </c>
      <c r="D219" s="31" t="s">
        <v>63</v>
      </c>
      <c r="E219" s="31" t="s">
        <v>64</v>
      </c>
      <c r="F219" s="31" t="s">
        <v>65</v>
      </c>
      <c r="G219" s="31" t="s">
        <v>66</v>
      </c>
      <c r="H219" s="35" t="s">
        <v>76</v>
      </c>
      <c r="I219" s="35" t="s">
        <v>77</v>
      </c>
    </row>
    <row r="220" customFormat="false" ht="15.75" hidden="false" customHeight="true" outlineLevel="0" collapsed="false">
      <c r="B220" s="32" t="n">
        <v>16</v>
      </c>
      <c r="C220" s="33" t="s">
        <v>67</v>
      </c>
      <c r="D220" s="33" t="n">
        <v>4</v>
      </c>
      <c r="E220" s="34" t="n">
        <f aca="false">F220/D220</f>
        <v>3741.85</v>
      </c>
      <c r="F220" s="34" t="n">
        <v>14967.4</v>
      </c>
      <c r="G220" s="34" t="n">
        <f aca="false">F220*12</f>
        <v>179608.8</v>
      </c>
      <c r="H220" s="36" t="n">
        <f aca="false">F220-F207</f>
        <v>99.9200000000001</v>
      </c>
      <c r="I220" s="36" t="n">
        <f aca="false">G220-G207</f>
        <v>1199.03999999998</v>
      </c>
    </row>
    <row r="221" customFormat="false" ht="15.75" hidden="false" customHeight="true" outlineLevel="0" collapsed="false">
      <c r="B221" s="32"/>
      <c r="C221" s="33" t="s">
        <v>93</v>
      </c>
      <c r="D221" s="33" t="n">
        <v>1</v>
      </c>
      <c r="E221" s="34" t="n">
        <v>2998.36</v>
      </c>
      <c r="F221" s="34" t="n">
        <v>2998.36</v>
      </c>
      <c r="G221" s="34" t="n">
        <f aca="false">F221*12</f>
        <v>35980.32</v>
      </c>
      <c r="H221" s="36" t="n">
        <f aca="false">F221-F208</f>
        <v>24.9900000000002</v>
      </c>
      <c r="I221" s="36" t="n">
        <f aca="false">G221-G208</f>
        <v>299.879999999997</v>
      </c>
    </row>
    <row r="222" customFormat="false" ht="15.75" hidden="false" customHeight="true" outlineLevel="0" collapsed="false">
      <c r="B222" s="32" t="n">
        <v>17</v>
      </c>
      <c r="C222" s="33" t="s">
        <v>68</v>
      </c>
      <c r="D222" s="33" t="n">
        <v>1</v>
      </c>
      <c r="E222" s="34" t="n">
        <v>3714.12</v>
      </c>
      <c r="F222" s="34" t="n">
        <v>3714.12</v>
      </c>
      <c r="G222" s="34" t="n">
        <f aca="false">F222*12</f>
        <v>44569.44</v>
      </c>
      <c r="H222" s="36" t="n">
        <f aca="false">F222-F209</f>
        <v>26.48</v>
      </c>
      <c r="I222" s="36" t="n">
        <f aca="false">G222-G209</f>
        <v>317.760000000002</v>
      </c>
    </row>
    <row r="223" customFormat="false" ht="15.75" hidden="false" customHeight="true" outlineLevel="0" collapsed="false">
      <c r="B223" s="32"/>
      <c r="C223" s="33" t="s">
        <v>86</v>
      </c>
      <c r="D223" s="33" t="n">
        <v>1</v>
      </c>
      <c r="E223" s="34" t="n">
        <v>3864.69</v>
      </c>
      <c r="F223" s="34" t="n">
        <v>3864.69</v>
      </c>
      <c r="G223" s="34" t="n">
        <f aca="false">F223*12</f>
        <v>46376.28</v>
      </c>
      <c r="H223" s="36" t="n">
        <f aca="false">F223-F210</f>
        <v>26.4900000000002</v>
      </c>
      <c r="I223" s="36" t="n">
        <f aca="false">G223-G210</f>
        <v>317.880000000005</v>
      </c>
    </row>
    <row r="224" customFormat="false" ht="15.75" hidden="false" customHeight="true" outlineLevel="0" collapsed="false">
      <c r="B224" s="32" t="n">
        <v>18</v>
      </c>
      <c r="C224" s="33" t="s">
        <v>69</v>
      </c>
      <c r="D224" s="33" t="n">
        <v>1</v>
      </c>
      <c r="E224" s="34" t="n">
        <v>4416.6</v>
      </c>
      <c r="F224" s="34" t="n">
        <v>4416.6</v>
      </c>
      <c r="G224" s="34" t="n">
        <f aca="false">F224*12</f>
        <v>52999.2</v>
      </c>
      <c r="H224" s="36" t="n">
        <f aca="false">F224-F211</f>
        <v>26.1600000000008</v>
      </c>
      <c r="I224" s="36" t="n">
        <f aca="false">G224-G211</f>
        <v>313.920000000006</v>
      </c>
    </row>
    <row r="225" customFormat="false" ht="15.75" hidden="false" customHeight="true" outlineLevel="0" collapsed="false">
      <c r="B225" s="32" t="n">
        <v>19</v>
      </c>
      <c r="C225" s="33" t="s">
        <v>70</v>
      </c>
      <c r="D225" s="33" t="n">
        <v>0</v>
      </c>
      <c r="E225" s="34" t="n">
        <v>0</v>
      </c>
      <c r="F225" s="34" t="n">
        <v>0</v>
      </c>
      <c r="G225" s="34" t="n">
        <f aca="false">F225*12</f>
        <v>0</v>
      </c>
      <c r="H225" s="36" t="n">
        <f aca="false">F225-F212</f>
        <v>0</v>
      </c>
      <c r="I225" s="36" t="n">
        <f aca="false">G225:G226-G212</f>
        <v>0</v>
      </c>
    </row>
    <row r="226" customFormat="false" ht="15.75" hidden="false" customHeight="true" outlineLevel="0" collapsed="false">
      <c r="B226" s="32" t="n">
        <v>20</v>
      </c>
      <c r="C226" s="33" t="s">
        <v>71</v>
      </c>
      <c r="D226" s="33" t="n">
        <v>0</v>
      </c>
      <c r="E226" s="34" t="n">
        <v>0</v>
      </c>
      <c r="F226" s="34" t="n">
        <v>0</v>
      </c>
      <c r="G226" s="34" t="n">
        <f aca="false">F226*12</f>
        <v>0</v>
      </c>
      <c r="H226" s="36" t="n">
        <f aca="false">F226-F213</f>
        <v>0</v>
      </c>
      <c r="I226" s="36" t="n">
        <f aca="false">G226-G213</f>
        <v>0</v>
      </c>
    </row>
    <row r="227" customFormat="false" ht="15.75" hidden="false" customHeight="true" outlineLevel="0" collapsed="false">
      <c r="B227" s="32" t="n">
        <v>21</v>
      </c>
      <c r="C227" s="33" t="s">
        <v>72</v>
      </c>
      <c r="D227" s="33" t="n">
        <v>1</v>
      </c>
      <c r="E227" s="34" t="n">
        <v>9717.9</v>
      </c>
      <c r="F227" s="34" t="n">
        <v>9717.9</v>
      </c>
      <c r="G227" s="34" t="n">
        <f aca="false">F227*12</f>
        <v>116614.8</v>
      </c>
      <c r="H227" s="36" t="n">
        <f aca="false">F227-F214</f>
        <v>33.7199999999993</v>
      </c>
      <c r="I227" s="36" t="n">
        <f aca="false">G227-G214</f>
        <v>404.639999999985</v>
      </c>
    </row>
    <row r="228" customFormat="false" ht="15.75" hidden="false" customHeight="true" outlineLevel="0" collapsed="false">
      <c r="B228" s="32" t="n">
        <v>22</v>
      </c>
      <c r="C228" s="33" t="s">
        <v>73</v>
      </c>
      <c r="D228" s="33" t="n">
        <v>0</v>
      </c>
      <c r="E228" s="34" t="n">
        <v>0</v>
      </c>
      <c r="F228" s="34" t="n">
        <v>0</v>
      </c>
      <c r="G228" s="34"/>
      <c r="H228" s="36"/>
      <c r="I228" s="36"/>
    </row>
    <row r="229" customFormat="false" ht="15.75" hidden="false" customHeight="true" outlineLevel="0" collapsed="false">
      <c r="B229" s="37" t="s">
        <v>74</v>
      </c>
      <c r="C229" s="37"/>
      <c r="D229" s="38" t="n">
        <f aca="false">SUM(D220:D228)</f>
        <v>9</v>
      </c>
      <c r="E229" s="39"/>
      <c r="F229" s="39" t="n">
        <f aca="false">SUM(F220:F228)</f>
        <v>39679.07</v>
      </c>
      <c r="G229" s="39" t="n">
        <f aca="false">SUM(G220:G228)</f>
        <v>476148.84</v>
      </c>
      <c r="H229" s="36" t="n">
        <f aca="false">F229-F216</f>
        <v>237.760000000002</v>
      </c>
      <c r="I229" s="36" t="n">
        <f aca="false">G229-G216</f>
        <v>2853.12000000005</v>
      </c>
    </row>
    <row r="230" customFormat="false" ht="15.75" hidden="false" customHeight="true" outlineLevel="0" collapsed="false">
      <c r="G230" s="0" t="n">
        <f aca="false">G229-G200</f>
        <v>32518.44</v>
      </c>
    </row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</sheetData>
  <mergeCells count="41">
    <mergeCell ref="B2:G2"/>
    <mergeCell ref="B11:C11"/>
    <mergeCell ref="B13:G13"/>
    <mergeCell ref="B22:C22"/>
    <mergeCell ref="B25:G25"/>
    <mergeCell ref="B34:C34"/>
    <mergeCell ref="B37:I37"/>
    <mergeCell ref="B38:G38"/>
    <mergeCell ref="B47:C47"/>
    <mergeCell ref="B49:G49"/>
    <mergeCell ref="B58:C58"/>
    <mergeCell ref="B60:G60"/>
    <mergeCell ref="B69:C69"/>
    <mergeCell ref="B72:G72"/>
    <mergeCell ref="B81:C81"/>
    <mergeCell ref="B85:G85"/>
    <mergeCell ref="B86:G86"/>
    <mergeCell ref="B95:C95"/>
    <mergeCell ref="B98:G98"/>
    <mergeCell ref="B107:C107"/>
    <mergeCell ref="B110:G110"/>
    <mergeCell ref="B119:C119"/>
    <mergeCell ref="B122:G122"/>
    <mergeCell ref="B132:C132"/>
    <mergeCell ref="B134:C134"/>
    <mergeCell ref="B136:G136"/>
    <mergeCell ref="B146:C146"/>
    <mergeCell ref="B150:G150"/>
    <mergeCell ref="B151:G151"/>
    <mergeCell ref="B161:C161"/>
    <mergeCell ref="B163:G163"/>
    <mergeCell ref="B173:C173"/>
    <mergeCell ref="B176:G176"/>
    <mergeCell ref="B186:C186"/>
    <mergeCell ref="B189:G189"/>
    <mergeCell ref="B200:C200"/>
    <mergeCell ref="B204:G204"/>
    <mergeCell ref="B205:G205"/>
    <mergeCell ref="B216:C216"/>
    <mergeCell ref="B218:G218"/>
    <mergeCell ref="B229:C22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U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0" topLeftCell="CL1" activePane="topRight" state="frozen"/>
      <selection pane="topLeft" activeCell="A1" activeCellId="0" sqref="A1"/>
      <selection pane="topRight" activeCell="CV7" activeCellId="0" sqref="CV7"/>
    </sheetView>
  </sheetViews>
  <sheetFormatPr defaultRowHeight="15" zeroHeight="false" outlineLevelRow="0" outlineLevelCol="0"/>
  <cols>
    <col collapsed="false" customWidth="true" hidden="false" outlineLevel="0" max="1" min="1" style="0" width="4.87"/>
    <col collapsed="false" customWidth="true" hidden="false" outlineLevel="0" max="2" min="2" style="0" width="10"/>
    <col collapsed="false" customWidth="true" hidden="false" outlineLevel="0" max="3" min="3" style="0" width="15.62"/>
    <col collapsed="false" customWidth="true" hidden="false" outlineLevel="0" max="4" min="4" style="0" width="16.75"/>
    <col collapsed="false" customWidth="true" hidden="false" outlineLevel="0" max="5" min="5" style="0" width="12.13"/>
    <col collapsed="false" customWidth="true" hidden="false" outlineLevel="0" max="7" min="6" style="0" width="13.37"/>
    <col collapsed="false" customWidth="true" hidden="false" outlineLevel="0" max="8" min="8" style="0" width="14"/>
    <col collapsed="false" customWidth="true" hidden="false" outlineLevel="0" max="14" min="9" style="0" width="14.62"/>
    <col collapsed="false" customWidth="true" hidden="false" outlineLevel="0" max="15" min="15" style="0" width="12.13"/>
    <col collapsed="false" customWidth="true" hidden="false" outlineLevel="0" max="17" min="16" style="0" width="13.37"/>
    <col collapsed="false" customWidth="true" hidden="false" outlineLevel="0" max="18" min="18" style="0" width="14"/>
    <col collapsed="false" customWidth="true" hidden="false" outlineLevel="0" max="19" min="19" style="0" width="14.62"/>
    <col collapsed="false" customWidth="true" hidden="false" outlineLevel="0" max="20" min="20" style="0" width="12.13"/>
    <col collapsed="false" customWidth="true" hidden="false" outlineLevel="0" max="22" min="21" style="0" width="13.37"/>
    <col collapsed="false" customWidth="true" hidden="false" outlineLevel="0" max="23" min="23" style="0" width="14"/>
    <col collapsed="false" customWidth="true" hidden="false" outlineLevel="0" max="24" min="24" style="0" width="12.13"/>
    <col collapsed="false" customWidth="true" hidden="false" outlineLevel="0" max="26" min="25" style="0" width="13.37"/>
    <col collapsed="false" customWidth="true" hidden="false" outlineLevel="0" max="28" min="27" style="0" width="14"/>
    <col collapsed="false" customWidth="true" hidden="false" outlineLevel="0" max="29" min="29" style="0" width="14.62"/>
    <col collapsed="false" customWidth="true" hidden="false" outlineLevel="0" max="30" min="30" style="0" width="12.13"/>
    <col collapsed="false" customWidth="true" hidden="false" outlineLevel="0" max="32" min="31" style="0" width="13.37"/>
    <col collapsed="false" customWidth="true" hidden="false" outlineLevel="0" max="33" min="33" style="0" width="14"/>
    <col collapsed="false" customWidth="true" hidden="false" outlineLevel="0" max="38" min="34" style="0" width="14.62"/>
    <col collapsed="false" customWidth="true" hidden="false" outlineLevel="0" max="39" min="39" style="0" width="12.13"/>
    <col collapsed="false" customWidth="true" hidden="false" outlineLevel="0" max="41" min="40" style="0" width="13.37"/>
    <col collapsed="false" customWidth="true" hidden="false" outlineLevel="0" max="43" min="42" style="0" width="14"/>
    <col collapsed="false" customWidth="true" hidden="false" outlineLevel="0" max="44" min="44" style="0" width="14.62"/>
    <col collapsed="false" customWidth="true" hidden="false" outlineLevel="0" max="45" min="45" style="0" width="12.13"/>
    <col collapsed="false" customWidth="true" hidden="false" outlineLevel="0" max="47" min="46" style="0" width="13.37"/>
    <col collapsed="false" customWidth="true" hidden="false" outlineLevel="0" max="48" min="48" style="0" width="14"/>
    <col collapsed="false" customWidth="true" hidden="false" outlineLevel="0" max="49" min="49" style="0" width="16"/>
    <col collapsed="false" customWidth="true" hidden="false" outlineLevel="0" max="50" min="50" style="0" width="14.87"/>
    <col collapsed="false" customWidth="true" hidden="false" outlineLevel="0" max="52" min="51" style="0" width="13.37"/>
    <col collapsed="false" customWidth="true" hidden="false" outlineLevel="0" max="53" min="53" style="0" width="14"/>
    <col collapsed="false" customWidth="true" hidden="false" outlineLevel="0" max="54" min="54" style="0" width="16.87"/>
    <col collapsed="false" customWidth="true" hidden="false" outlineLevel="0" max="55" min="55" style="0" width="12"/>
    <col collapsed="false" customWidth="true" hidden="false" outlineLevel="0" max="56" min="56" style="0" width="15.25"/>
    <col collapsed="false" customWidth="true" hidden="false" outlineLevel="0" max="57" min="57" style="0" width="12.41"/>
    <col collapsed="false" customWidth="true" hidden="false" outlineLevel="0" max="58" min="58" style="0" width="10.51"/>
    <col collapsed="false" customWidth="true" hidden="false" outlineLevel="0" max="59" min="59" style="0" width="12.03"/>
    <col collapsed="false" customWidth="true" hidden="false" outlineLevel="0" max="60" min="60" style="0" width="13.18"/>
    <col collapsed="false" customWidth="true" hidden="false" outlineLevel="0" max="61" min="61" style="0" width="12.63"/>
    <col collapsed="false" customWidth="true" hidden="false" outlineLevel="0" max="63" min="62" style="0" width="11.13"/>
    <col collapsed="false" customWidth="true" hidden="false" outlineLevel="0" max="64" min="64" style="0" width="16"/>
    <col collapsed="false" customWidth="true" hidden="false" outlineLevel="0" max="65" min="65" style="0" width="12.75"/>
    <col collapsed="false" customWidth="true" hidden="false" outlineLevel="0" max="66" min="66" style="0" width="15.25"/>
    <col collapsed="false" customWidth="true" hidden="false" outlineLevel="0" max="67" min="67" style="0" width="14.87"/>
    <col collapsed="false" customWidth="true" hidden="false" outlineLevel="0" max="68" min="68" style="0" width="13"/>
    <col collapsed="false" customWidth="true" hidden="false" outlineLevel="0" max="69" min="69" style="0" width="12.5"/>
    <col collapsed="false" customWidth="true" hidden="false" outlineLevel="0" max="70" min="70" style="0" width="13.05"/>
    <col collapsed="false" customWidth="true" hidden="false" outlineLevel="0" max="71" min="71" style="0" width="13.5"/>
    <col collapsed="false" customWidth="true" hidden="false" outlineLevel="0" max="72" min="72" style="0" width="13.87"/>
    <col collapsed="false" customWidth="true" hidden="false" outlineLevel="0" max="73" min="73" style="0" width="15.87"/>
    <col collapsed="false" customWidth="true" hidden="false" outlineLevel="0" max="74" min="74" style="0" width="15.38"/>
    <col collapsed="false" customWidth="true" hidden="false" outlineLevel="0" max="75" min="75" style="0" width="15.52"/>
    <col collapsed="false" customWidth="true" hidden="false" outlineLevel="0" max="76" min="76" style="0" width="15.62"/>
    <col collapsed="false" customWidth="true" hidden="false" outlineLevel="0" max="77" min="77" style="0" width="18"/>
    <col collapsed="false" customWidth="true" hidden="false" outlineLevel="0" max="78" min="78" style="0" width="12"/>
    <col collapsed="false" customWidth="true" hidden="false" outlineLevel="0" max="79" min="79" style="0" width="15"/>
    <col collapsed="false" customWidth="true" hidden="false" outlineLevel="0" max="80" min="80" style="0" width="12.87"/>
    <col collapsed="false" customWidth="true" hidden="false" outlineLevel="0" max="81" min="81" style="0" width="14.06"/>
    <col collapsed="false" customWidth="true" hidden="false" outlineLevel="0" max="82" min="82" style="0" width="15.75"/>
    <col collapsed="false" customWidth="true" hidden="false" outlineLevel="0" max="84" min="83" style="0" width="14.75"/>
    <col collapsed="false" customWidth="true" hidden="false" outlineLevel="0" max="85" min="85" style="0" width="12.75"/>
    <col collapsed="false" customWidth="true" hidden="false" outlineLevel="0" max="86" min="86" style="0" width="14.37"/>
    <col collapsed="false" customWidth="true" hidden="false" outlineLevel="0" max="87" min="87" style="0" width="15.25"/>
    <col collapsed="false" customWidth="true" hidden="false" outlineLevel="0" max="88" min="88" style="0" width="13.25"/>
    <col collapsed="false" customWidth="true" hidden="false" outlineLevel="0" max="89" min="89" style="0" width="14.75"/>
    <col collapsed="false" customWidth="true" hidden="false" outlineLevel="0" max="90" min="90" style="0" width="12.63"/>
    <col collapsed="false" customWidth="true" hidden="false" outlineLevel="0" max="91" min="91" style="0" width="14.68"/>
    <col collapsed="false" customWidth="true" hidden="false" outlineLevel="0" max="94" min="92" style="0" width="12.63"/>
    <col collapsed="false" customWidth="true" hidden="false" outlineLevel="0" max="95" min="95" style="0" width="13.8"/>
    <col collapsed="false" customWidth="true" hidden="false" outlineLevel="0" max="98" min="96" style="0" width="12.63"/>
    <col collapsed="false" customWidth="true" hidden="false" outlineLevel="0" max="99" min="99" style="0" width="15.7"/>
    <col collapsed="false" customWidth="true" hidden="false" outlineLevel="0" max="1025" min="100" style="0" width="12.63"/>
  </cols>
  <sheetData>
    <row r="1" customFormat="false" ht="15" hidden="false" customHeight="false" outlineLevel="0" collapsed="false">
      <c r="A1" s="55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56"/>
      <c r="AT1" s="56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</row>
    <row r="2" customFormat="false" ht="15" hidden="false" customHeight="false" outlineLevel="0" collapsed="false">
      <c r="A2" s="5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56"/>
      <c r="AT2" s="56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</row>
    <row r="3" customFormat="false" ht="15" hidden="false" customHeight="true" outlineLevel="0" collapsed="false">
      <c r="A3" s="55"/>
      <c r="B3" s="57" t="str">
        <f aca="false">'Resumo do Contrato'!B3</f>
        <v>Contrato 34/2017</v>
      </c>
      <c r="C3" s="57"/>
      <c r="D3" s="57"/>
      <c r="E3" s="58" t="s">
        <v>97</v>
      </c>
      <c r="F3" s="58"/>
      <c r="G3" s="58"/>
      <c r="H3" s="58"/>
      <c r="I3" s="59" t="s">
        <v>98</v>
      </c>
      <c r="J3" s="60" t="s">
        <v>99</v>
      </c>
      <c r="K3" s="60"/>
      <c r="L3" s="60"/>
      <c r="M3" s="60"/>
      <c r="N3" s="59" t="s">
        <v>98</v>
      </c>
      <c r="O3" s="61" t="s">
        <v>100</v>
      </c>
      <c r="P3" s="61"/>
      <c r="Q3" s="61"/>
      <c r="R3" s="61"/>
      <c r="S3" s="62" t="s">
        <v>98</v>
      </c>
      <c r="T3" s="61" t="s">
        <v>101</v>
      </c>
      <c r="U3" s="61"/>
      <c r="V3" s="61"/>
      <c r="W3" s="61"/>
      <c r="X3" s="61"/>
      <c r="Y3" s="61"/>
      <c r="Z3" s="61"/>
      <c r="AA3" s="61"/>
      <c r="AB3" s="61"/>
      <c r="AC3" s="62" t="s">
        <v>98</v>
      </c>
      <c r="AD3" s="61" t="s">
        <v>102</v>
      </c>
      <c r="AE3" s="61"/>
      <c r="AF3" s="61"/>
      <c r="AG3" s="61"/>
      <c r="AH3" s="62" t="s">
        <v>98</v>
      </c>
      <c r="AI3" s="63" t="s">
        <v>103</v>
      </c>
      <c r="AJ3" s="63"/>
      <c r="AK3" s="63"/>
      <c r="AL3" s="63"/>
      <c r="AM3" s="63" t="s">
        <v>104</v>
      </c>
      <c r="AN3" s="63"/>
      <c r="AO3" s="63"/>
      <c r="AP3" s="63"/>
      <c r="AQ3" s="63"/>
      <c r="AR3" s="62" t="s">
        <v>98</v>
      </c>
      <c r="AS3" s="61" t="s">
        <v>105</v>
      </c>
      <c r="AT3" s="61"/>
      <c r="AU3" s="61"/>
      <c r="AV3" s="61"/>
      <c r="AW3" s="62" t="s">
        <v>98</v>
      </c>
      <c r="AX3" s="64" t="s">
        <v>106</v>
      </c>
      <c r="AY3" s="64"/>
      <c r="AZ3" s="64"/>
      <c r="BA3" s="64"/>
      <c r="BB3" s="62" t="s">
        <v>98</v>
      </c>
      <c r="BC3" s="58" t="s">
        <v>107</v>
      </c>
      <c r="BD3" s="58"/>
      <c r="BE3" s="58"/>
      <c r="BF3" s="58"/>
      <c r="BG3" s="58"/>
      <c r="BH3" s="58"/>
      <c r="BI3" s="58"/>
      <c r="BJ3" s="58"/>
      <c r="BK3" s="58"/>
      <c r="BL3" s="62" t="s">
        <v>98</v>
      </c>
      <c r="BM3" s="61" t="s">
        <v>108</v>
      </c>
      <c r="BN3" s="61"/>
      <c r="BO3" s="61"/>
      <c r="BP3" s="61"/>
      <c r="BQ3" s="61"/>
      <c r="BR3" s="61"/>
      <c r="BS3" s="61"/>
      <c r="BT3" s="61"/>
      <c r="BU3" s="61"/>
      <c r="BV3" s="62" t="s">
        <v>98</v>
      </c>
      <c r="BW3" s="65" t="s">
        <v>109</v>
      </c>
      <c r="BX3" s="65"/>
      <c r="BY3" s="65"/>
      <c r="BZ3" s="65"/>
      <c r="CA3" s="62" t="s">
        <v>98</v>
      </c>
      <c r="CB3" s="65" t="s">
        <v>110</v>
      </c>
      <c r="CC3" s="65"/>
      <c r="CD3" s="65"/>
      <c r="CE3" s="65"/>
      <c r="CF3" s="62" t="s">
        <v>98</v>
      </c>
      <c r="CG3" s="64" t="s">
        <v>111</v>
      </c>
      <c r="CH3" s="64"/>
      <c r="CI3" s="64"/>
      <c r="CJ3" s="64"/>
      <c r="CK3" s="62" t="s">
        <v>98</v>
      </c>
      <c r="CL3" s="61" t="s">
        <v>112</v>
      </c>
      <c r="CM3" s="61"/>
      <c r="CN3" s="61"/>
      <c r="CO3" s="61"/>
      <c r="CP3" s="61"/>
      <c r="CQ3" s="61"/>
      <c r="CR3" s="61"/>
      <c r="CS3" s="61"/>
      <c r="CT3" s="61"/>
      <c r="CU3" s="62" t="s">
        <v>98</v>
      </c>
    </row>
    <row r="4" customFormat="false" ht="13.8" hidden="false" customHeight="false" outlineLevel="0" collapsed="false">
      <c r="A4" s="55"/>
      <c r="B4" s="66" t="str">
        <f aca="false">'Resumo do Contrato'!D4</f>
        <v>01/07/2017 a 30/06/2018</v>
      </c>
      <c r="C4" s="66"/>
      <c r="D4" s="66"/>
      <c r="E4" s="58" t="s">
        <v>113</v>
      </c>
      <c r="F4" s="58"/>
      <c r="G4" s="58"/>
      <c r="H4" s="58"/>
      <c r="I4" s="59"/>
      <c r="J4" s="60" t="s">
        <v>114</v>
      </c>
      <c r="K4" s="60"/>
      <c r="L4" s="60"/>
      <c r="M4" s="60"/>
      <c r="N4" s="59"/>
      <c r="O4" s="61" t="s">
        <v>114</v>
      </c>
      <c r="P4" s="61"/>
      <c r="Q4" s="61"/>
      <c r="R4" s="61"/>
      <c r="S4" s="62"/>
      <c r="T4" s="61" t="s">
        <v>115</v>
      </c>
      <c r="U4" s="61"/>
      <c r="V4" s="61"/>
      <c r="W4" s="61"/>
      <c r="X4" s="61"/>
      <c r="Y4" s="61"/>
      <c r="Z4" s="61"/>
      <c r="AA4" s="61"/>
      <c r="AB4" s="61"/>
      <c r="AC4" s="62"/>
      <c r="AD4" s="61" t="s">
        <v>116</v>
      </c>
      <c r="AE4" s="61"/>
      <c r="AF4" s="61"/>
      <c r="AG4" s="61"/>
      <c r="AH4" s="62"/>
      <c r="AI4" s="63" t="s">
        <v>117</v>
      </c>
      <c r="AJ4" s="63"/>
      <c r="AK4" s="63"/>
      <c r="AL4" s="63"/>
      <c r="AM4" s="63" t="s">
        <v>118</v>
      </c>
      <c r="AN4" s="63"/>
      <c r="AO4" s="63"/>
      <c r="AP4" s="63"/>
      <c r="AQ4" s="63"/>
      <c r="AR4" s="62"/>
      <c r="AS4" s="61" t="s">
        <v>119</v>
      </c>
      <c r="AT4" s="61"/>
      <c r="AU4" s="61"/>
      <c r="AV4" s="61"/>
      <c r="AW4" s="62"/>
      <c r="AX4" s="64" t="s">
        <v>120</v>
      </c>
      <c r="AY4" s="64"/>
      <c r="AZ4" s="64"/>
      <c r="BA4" s="64"/>
      <c r="BB4" s="62"/>
      <c r="BC4" s="58" t="s">
        <v>121</v>
      </c>
      <c r="BD4" s="58"/>
      <c r="BE4" s="58"/>
      <c r="BF4" s="58"/>
      <c r="BG4" s="58"/>
      <c r="BH4" s="58"/>
      <c r="BI4" s="58"/>
      <c r="BJ4" s="58"/>
      <c r="BK4" s="58"/>
      <c r="BL4" s="62"/>
      <c r="BM4" s="61" t="s">
        <v>122</v>
      </c>
      <c r="BN4" s="61"/>
      <c r="BO4" s="61"/>
      <c r="BP4" s="61"/>
      <c r="BQ4" s="61"/>
      <c r="BR4" s="61"/>
      <c r="BS4" s="61"/>
      <c r="BT4" s="61"/>
      <c r="BU4" s="61"/>
      <c r="BV4" s="62"/>
      <c r="BW4" s="65" t="s">
        <v>123</v>
      </c>
      <c r="BX4" s="65"/>
      <c r="BY4" s="65"/>
      <c r="BZ4" s="65"/>
      <c r="CA4" s="62"/>
      <c r="CB4" s="65" t="s">
        <v>124</v>
      </c>
      <c r="CC4" s="65"/>
      <c r="CD4" s="65"/>
      <c r="CE4" s="65"/>
      <c r="CF4" s="62"/>
      <c r="CG4" s="64" t="s">
        <v>125</v>
      </c>
      <c r="CH4" s="64"/>
      <c r="CI4" s="64"/>
      <c r="CJ4" s="64"/>
      <c r="CK4" s="62"/>
      <c r="CL4" s="61" t="s">
        <v>126</v>
      </c>
      <c r="CM4" s="61"/>
      <c r="CN4" s="61"/>
      <c r="CO4" s="61"/>
      <c r="CP4" s="61"/>
      <c r="CQ4" s="61"/>
      <c r="CR4" s="61"/>
      <c r="CS4" s="61"/>
      <c r="CT4" s="61"/>
      <c r="CU4" s="62"/>
    </row>
    <row r="5" customFormat="false" ht="13.8" hidden="false" customHeight="false" outlineLevel="0" collapsed="false">
      <c r="A5" s="55"/>
      <c r="B5" s="57"/>
      <c r="C5" s="57"/>
      <c r="D5" s="57"/>
      <c r="E5" s="58"/>
      <c r="F5" s="58"/>
      <c r="G5" s="58"/>
      <c r="H5" s="58"/>
      <c r="I5" s="59"/>
      <c r="J5" s="60"/>
      <c r="K5" s="60"/>
      <c r="L5" s="60"/>
      <c r="M5" s="60"/>
      <c r="N5" s="59"/>
      <c r="O5" s="61"/>
      <c r="P5" s="61"/>
      <c r="Q5" s="61"/>
      <c r="R5" s="61"/>
      <c r="S5" s="62"/>
      <c r="T5" s="60" t="s">
        <v>127</v>
      </c>
      <c r="U5" s="60"/>
      <c r="V5" s="60"/>
      <c r="W5" s="60"/>
      <c r="X5" s="67" t="s">
        <v>128</v>
      </c>
      <c r="Y5" s="67"/>
      <c r="Z5" s="67"/>
      <c r="AA5" s="67"/>
      <c r="AB5" s="68"/>
      <c r="AC5" s="62"/>
      <c r="AD5" s="61"/>
      <c r="AE5" s="61"/>
      <c r="AF5" s="61"/>
      <c r="AG5" s="61"/>
      <c r="AH5" s="62"/>
      <c r="AI5" s="63"/>
      <c r="AJ5" s="63"/>
      <c r="AK5" s="63"/>
      <c r="AL5" s="63"/>
      <c r="AM5" s="63"/>
      <c r="AN5" s="63"/>
      <c r="AO5" s="63"/>
      <c r="AP5" s="63"/>
      <c r="AQ5" s="63"/>
      <c r="AR5" s="62"/>
      <c r="AS5" s="61"/>
      <c r="AT5" s="61"/>
      <c r="AU5" s="61"/>
      <c r="AV5" s="61"/>
      <c r="AW5" s="62"/>
      <c r="AX5" s="64"/>
      <c r="AY5" s="64"/>
      <c r="AZ5" s="64"/>
      <c r="BA5" s="64"/>
      <c r="BB5" s="62"/>
      <c r="BC5" s="67" t="s">
        <v>129</v>
      </c>
      <c r="BD5" s="67"/>
      <c r="BE5" s="67"/>
      <c r="BF5" s="67"/>
      <c r="BG5" s="69" t="s">
        <v>130</v>
      </c>
      <c r="BH5" s="69"/>
      <c r="BI5" s="69"/>
      <c r="BJ5" s="69"/>
      <c r="BK5" s="69"/>
      <c r="BL5" s="62"/>
      <c r="BM5" s="60" t="s">
        <v>89</v>
      </c>
      <c r="BN5" s="60"/>
      <c r="BO5" s="60"/>
      <c r="BP5" s="60"/>
      <c r="BQ5" s="67" t="s">
        <v>131</v>
      </c>
      <c r="BR5" s="67"/>
      <c r="BS5" s="67"/>
      <c r="BT5" s="67"/>
      <c r="BU5" s="68"/>
      <c r="BV5" s="62"/>
      <c r="BW5" s="64" t="s">
        <v>132</v>
      </c>
      <c r="BX5" s="64"/>
      <c r="BY5" s="64"/>
      <c r="BZ5" s="64"/>
      <c r="CA5" s="62"/>
      <c r="CB5" s="64" t="s">
        <v>133</v>
      </c>
      <c r="CC5" s="64"/>
      <c r="CD5" s="64"/>
      <c r="CE5" s="64"/>
      <c r="CF5" s="62"/>
      <c r="CG5" s="64"/>
      <c r="CH5" s="64"/>
      <c r="CI5" s="64"/>
      <c r="CJ5" s="64"/>
      <c r="CK5" s="62"/>
      <c r="CL5" s="60" t="s">
        <v>95</v>
      </c>
      <c r="CM5" s="60"/>
      <c r="CN5" s="60"/>
      <c r="CO5" s="60"/>
      <c r="CP5" s="67" t="s">
        <v>134</v>
      </c>
      <c r="CQ5" s="67"/>
      <c r="CR5" s="67"/>
      <c r="CS5" s="67"/>
      <c r="CT5" s="68"/>
      <c r="CU5" s="62"/>
    </row>
    <row r="6" customFormat="false" ht="24" hidden="false" customHeight="false" outlineLevel="0" collapsed="false">
      <c r="A6" s="55"/>
      <c r="B6" s="70"/>
      <c r="C6" s="71" t="s">
        <v>135</v>
      </c>
      <c r="D6" s="72" t="s">
        <v>136</v>
      </c>
      <c r="E6" s="73" t="s">
        <v>137</v>
      </c>
      <c r="F6" s="71" t="s">
        <v>138</v>
      </c>
      <c r="G6" s="71" t="s">
        <v>139</v>
      </c>
      <c r="H6" s="74" t="s">
        <v>140</v>
      </c>
      <c r="I6" s="59"/>
      <c r="J6" s="75" t="s">
        <v>137</v>
      </c>
      <c r="K6" s="71" t="s">
        <v>138</v>
      </c>
      <c r="L6" s="71" t="s">
        <v>139</v>
      </c>
      <c r="M6" s="76" t="s">
        <v>140</v>
      </c>
      <c r="N6" s="59"/>
      <c r="O6" s="75" t="s">
        <v>137</v>
      </c>
      <c r="P6" s="71" t="s">
        <v>138</v>
      </c>
      <c r="Q6" s="71" t="s">
        <v>139</v>
      </c>
      <c r="R6" s="77" t="s">
        <v>140</v>
      </c>
      <c r="S6" s="62"/>
      <c r="T6" s="75" t="s">
        <v>137</v>
      </c>
      <c r="U6" s="71" t="s">
        <v>138</v>
      </c>
      <c r="V6" s="71" t="s">
        <v>139</v>
      </c>
      <c r="W6" s="76" t="s">
        <v>141</v>
      </c>
      <c r="X6" s="71" t="s">
        <v>137</v>
      </c>
      <c r="Y6" s="71" t="s">
        <v>138</v>
      </c>
      <c r="Z6" s="71" t="s">
        <v>139</v>
      </c>
      <c r="AA6" s="76" t="s">
        <v>141</v>
      </c>
      <c r="AB6" s="77" t="s">
        <v>140</v>
      </c>
      <c r="AC6" s="62"/>
      <c r="AD6" s="75" t="s">
        <v>137</v>
      </c>
      <c r="AE6" s="71" t="s">
        <v>138</v>
      </c>
      <c r="AF6" s="71" t="s">
        <v>139</v>
      </c>
      <c r="AG6" s="77" t="s">
        <v>140</v>
      </c>
      <c r="AH6" s="62"/>
      <c r="AI6" s="75" t="s">
        <v>137</v>
      </c>
      <c r="AJ6" s="71" t="s">
        <v>138</v>
      </c>
      <c r="AK6" s="71" t="s">
        <v>139</v>
      </c>
      <c r="AL6" s="77" t="s">
        <v>141</v>
      </c>
      <c r="AM6" s="71" t="s">
        <v>137</v>
      </c>
      <c r="AN6" s="71" t="s">
        <v>138</v>
      </c>
      <c r="AO6" s="71" t="s">
        <v>139</v>
      </c>
      <c r="AP6" s="77" t="s">
        <v>141</v>
      </c>
      <c r="AQ6" s="76" t="s">
        <v>142</v>
      </c>
      <c r="AR6" s="62"/>
      <c r="AS6" s="75" t="s">
        <v>137</v>
      </c>
      <c r="AT6" s="71" t="s">
        <v>138</v>
      </c>
      <c r="AU6" s="71" t="s">
        <v>139</v>
      </c>
      <c r="AV6" s="77" t="s">
        <v>140</v>
      </c>
      <c r="AW6" s="62"/>
      <c r="AX6" s="75" t="s">
        <v>137</v>
      </c>
      <c r="AY6" s="71" t="s">
        <v>138</v>
      </c>
      <c r="AZ6" s="71" t="s">
        <v>139</v>
      </c>
      <c r="BA6" s="77" t="s">
        <v>140</v>
      </c>
      <c r="BB6" s="62"/>
      <c r="BC6" s="75" t="s">
        <v>137</v>
      </c>
      <c r="BD6" s="71" t="s">
        <v>138</v>
      </c>
      <c r="BE6" s="71" t="s">
        <v>139</v>
      </c>
      <c r="BF6" s="77" t="s">
        <v>141</v>
      </c>
      <c r="BG6" s="71" t="s">
        <v>137</v>
      </c>
      <c r="BH6" s="71" t="s">
        <v>138</v>
      </c>
      <c r="BI6" s="71" t="s">
        <v>139</v>
      </c>
      <c r="BJ6" s="76" t="s">
        <v>141</v>
      </c>
      <c r="BK6" s="78" t="s">
        <v>140</v>
      </c>
      <c r="BL6" s="62"/>
      <c r="BM6" s="75" t="s">
        <v>137</v>
      </c>
      <c r="BN6" s="71" t="s">
        <v>138</v>
      </c>
      <c r="BO6" s="71" t="s">
        <v>139</v>
      </c>
      <c r="BP6" s="76" t="s">
        <v>141</v>
      </c>
      <c r="BQ6" s="71" t="s">
        <v>137</v>
      </c>
      <c r="BR6" s="71" t="s">
        <v>138</v>
      </c>
      <c r="BS6" s="71" t="s">
        <v>139</v>
      </c>
      <c r="BT6" s="76" t="s">
        <v>141</v>
      </c>
      <c r="BU6" s="77" t="s">
        <v>140</v>
      </c>
      <c r="BV6" s="62"/>
      <c r="BW6" s="75" t="s">
        <v>137</v>
      </c>
      <c r="BX6" s="71" t="s">
        <v>138</v>
      </c>
      <c r="BY6" s="71" t="s">
        <v>139</v>
      </c>
      <c r="BZ6" s="74" t="s">
        <v>141</v>
      </c>
      <c r="CA6" s="62"/>
      <c r="CB6" s="75" t="s">
        <v>137</v>
      </c>
      <c r="CC6" s="71" t="s">
        <v>138</v>
      </c>
      <c r="CD6" s="71" t="s">
        <v>139</v>
      </c>
      <c r="CE6" s="77" t="s">
        <v>140</v>
      </c>
      <c r="CF6" s="62"/>
      <c r="CG6" s="75" t="s">
        <v>137</v>
      </c>
      <c r="CH6" s="71" t="s">
        <v>138</v>
      </c>
      <c r="CI6" s="71" t="s">
        <v>139</v>
      </c>
      <c r="CJ6" s="77" t="s">
        <v>140</v>
      </c>
      <c r="CK6" s="62"/>
      <c r="CL6" s="75" t="s">
        <v>137</v>
      </c>
      <c r="CM6" s="71" t="s">
        <v>138</v>
      </c>
      <c r="CN6" s="71" t="s">
        <v>139</v>
      </c>
      <c r="CO6" s="76" t="s">
        <v>141</v>
      </c>
      <c r="CP6" s="71" t="s">
        <v>137</v>
      </c>
      <c r="CQ6" s="71" t="s">
        <v>138</v>
      </c>
      <c r="CR6" s="71" t="s">
        <v>139</v>
      </c>
      <c r="CS6" s="76" t="s">
        <v>141</v>
      </c>
      <c r="CT6" s="77" t="s">
        <v>140</v>
      </c>
      <c r="CU6" s="62"/>
    </row>
    <row r="7" customFormat="false" ht="13.8" hidden="false" customHeight="false" outlineLevel="0" collapsed="false">
      <c r="A7" s="55"/>
      <c r="B7" s="70"/>
      <c r="C7" s="79" t="n">
        <f aca="false">D7/12</f>
        <v>42755.76</v>
      </c>
      <c r="D7" s="80" t="n">
        <v>513069.12</v>
      </c>
      <c r="E7" s="81" t="n">
        <f aca="false">F7/12</f>
        <v>37847.44</v>
      </c>
      <c r="F7" s="82" t="n">
        <v>454169.28</v>
      </c>
      <c r="G7" s="82" t="n">
        <f aca="false">E7-C7</f>
        <v>-4908.32</v>
      </c>
      <c r="H7" s="83" t="n">
        <f aca="false">F22</f>
        <v>-58899.84</v>
      </c>
      <c r="I7" s="84" t="n">
        <f aca="false">H7+D7</f>
        <v>454169.28</v>
      </c>
      <c r="J7" s="85" t="n">
        <f aca="false">K7/12</f>
        <v>34597.47</v>
      </c>
      <c r="K7" s="82" t="n">
        <v>415169.64</v>
      </c>
      <c r="L7" s="82" t="n">
        <f aca="false">J7-E7</f>
        <v>-3249.97</v>
      </c>
      <c r="M7" s="86" t="n">
        <f aca="false">K22</f>
        <v>-21991.4636666667</v>
      </c>
      <c r="N7" s="84" t="n">
        <f aca="false">I7+M7</f>
        <v>432177.816333333</v>
      </c>
      <c r="O7" s="85" t="n">
        <f aca="false">P7/12</f>
        <v>33519.69</v>
      </c>
      <c r="P7" s="82" t="n">
        <v>402236.28</v>
      </c>
      <c r="Q7" s="82" t="n">
        <f aca="false">O7-J7</f>
        <v>-1077.78</v>
      </c>
      <c r="R7" s="87" t="n">
        <f aca="false">P22</f>
        <v>-7292.97799999999</v>
      </c>
      <c r="S7" s="88" t="n">
        <f aca="false">N7+R7</f>
        <v>424884.838333333</v>
      </c>
      <c r="T7" s="85" t="n">
        <f aca="false">U7/12</f>
        <v>34094.89</v>
      </c>
      <c r="U7" s="82" t="n">
        <v>409138.68</v>
      </c>
      <c r="V7" s="82" t="n">
        <f aca="false">T7-O7</f>
        <v>575.199999999997</v>
      </c>
      <c r="W7" s="86" t="n">
        <f aca="false">U22</f>
        <v>1150.39999999999</v>
      </c>
      <c r="X7" s="82" t="n">
        <f aca="false">Y7/12</f>
        <v>34754.95</v>
      </c>
      <c r="Y7" s="82" t="n">
        <v>417059.4</v>
      </c>
      <c r="Z7" s="82" t="n">
        <f aca="false">X7-O7</f>
        <v>1235.26</v>
      </c>
      <c r="AA7" s="86" t="n">
        <f aca="false">Y22</f>
        <v>4941.04000000001</v>
      </c>
      <c r="AB7" s="87" t="n">
        <f aca="false">AA7+W7</f>
        <v>6091.44</v>
      </c>
      <c r="AC7" s="88" t="n">
        <f aca="false">S7+AB7</f>
        <v>430976.278333333</v>
      </c>
      <c r="AD7" s="85" t="n">
        <f aca="false">AE7/12</f>
        <v>34754.95</v>
      </c>
      <c r="AE7" s="82" t="n">
        <v>417059.4</v>
      </c>
      <c r="AF7" s="82"/>
      <c r="AG7" s="87" t="n">
        <v>417059.4</v>
      </c>
      <c r="AH7" s="88" t="n">
        <f aca="false">AC7+AG7</f>
        <v>848035.678333333</v>
      </c>
      <c r="AI7" s="85" t="n">
        <f aca="false">AJ7/12</f>
        <v>34810.22</v>
      </c>
      <c r="AJ7" s="53" t="n">
        <v>417722.64</v>
      </c>
      <c r="AK7" s="82" t="n">
        <f aca="false">AI7-X7</f>
        <v>55.2699999999968</v>
      </c>
      <c r="AL7" s="87" t="n">
        <f aca="false">AJ22</f>
        <v>16.580999999999</v>
      </c>
      <c r="AM7" s="82" t="n">
        <f aca="false">AN7/12</f>
        <v>34810.22</v>
      </c>
      <c r="AN7" s="89" t="n">
        <v>417722.64</v>
      </c>
      <c r="AO7" s="82" t="n">
        <f aca="false">AM7-AD7</f>
        <v>55.2699999999968</v>
      </c>
      <c r="AP7" s="87" t="n">
        <f aca="false">AN22</f>
        <v>663.239999999962</v>
      </c>
      <c r="AQ7" s="86" t="n">
        <f aca="false">AP7+AL7</f>
        <v>679.820999999961</v>
      </c>
      <c r="AR7" s="84" t="n">
        <f aca="false">AH7+AQ7</f>
        <v>848715.499333333</v>
      </c>
      <c r="AS7" s="85" t="n">
        <f aca="false">AT7/12</f>
        <v>34886.98</v>
      </c>
      <c r="AT7" s="82" t="n">
        <v>418643.76</v>
      </c>
      <c r="AU7" s="82" t="n">
        <f aca="false">AS7-AM7</f>
        <v>76.760000000002</v>
      </c>
      <c r="AV7" s="87" t="n">
        <f aca="false">AT22</f>
        <v>243.073333333334</v>
      </c>
      <c r="AW7" s="88" t="n">
        <f aca="false">AR7+AV7</f>
        <v>848958.572666667</v>
      </c>
      <c r="AX7" s="85" t="n">
        <f aca="false">AY7/12</f>
        <v>34886.98</v>
      </c>
      <c r="AY7" s="82" t="n">
        <v>418643.76</v>
      </c>
      <c r="AZ7" s="82"/>
      <c r="BA7" s="87" t="n">
        <f aca="false">AZ22</f>
        <v>418643.76</v>
      </c>
      <c r="BB7" s="88" t="n">
        <f aca="false">AW7+BA7</f>
        <v>1267602.33266667</v>
      </c>
      <c r="BC7" s="85" t="n">
        <f aca="false">BD7/12</f>
        <v>35941.23</v>
      </c>
      <c r="BD7" s="82" t="n">
        <v>431294.76</v>
      </c>
      <c r="BE7" s="82" t="n">
        <f aca="false">BC7-AS7</f>
        <v>1054.25</v>
      </c>
      <c r="BF7" s="87" t="n">
        <f aca="false">BD22</f>
        <v>6325.5</v>
      </c>
      <c r="BG7" s="82" t="n">
        <f aca="false">BH7/12</f>
        <v>35941.23</v>
      </c>
      <c r="BH7" s="82" t="n">
        <v>431294.76</v>
      </c>
      <c r="BI7" s="82" t="n">
        <f aca="false">BG7-AX7</f>
        <v>1054.25</v>
      </c>
      <c r="BJ7" s="86" t="n">
        <f aca="false">BH22</f>
        <v>12651</v>
      </c>
      <c r="BK7" s="90" t="n">
        <f aca="false">BF7+BJ7</f>
        <v>18976.5</v>
      </c>
      <c r="BL7" s="88" t="n">
        <f aca="false">BB7+BK7</f>
        <v>1286578.83266667</v>
      </c>
      <c r="BM7" s="85" t="n">
        <f aca="false">BN7/12</f>
        <v>37648.9733333333</v>
      </c>
      <c r="BN7" s="82" t="n">
        <v>451787.68</v>
      </c>
      <c r="BO7" s="82" t="n">
        <f aca="false">BM7-AX7</f>
        <v>2761.99333333333</v>
      </c>
      <c r="BP7" s="86" t="n">
        <f aca="false">BN22</f>
        <v>1707.74</v>
      </c>
      <c r="BQ7" s="82" t="n">
        <f aca="false">BR7/12</f>
        <v>37671.89</v>
      </c>
      <c r="BR7" s="82" t="n">
        <v>452062.68</v>
      </c>
      <c r="BS7" s="82" t="n">
        <f aca="false">BQ7-AX7</f>
        <v>2784.91</v>
      </c>
      <c r="BT7" s="86" t="n">
        <f aca="false">BR22</f>
        <v>9707.55</v>
      </c>
      <c r="BU7" s="87" t="n">
        <f aca="false">BT7+BP7</f>
        <v>11415.29</v>
      </c>
      <c r="BV7" s="88" t="n">
        <f aca="false">BL7+BU7</f>
        <v>1297994.12266667</v>
      </c>
      <c r="BW7" s="85" t="n">
        <f aca="false">BX7/12</f>
        <v>34096.22</v>
      </c>
      <c r="BX7" s="82" t="n">
        <v>409154.64</v>
      </c>
      <c r="BY7" s="82" t="n">
        <f aca="false">BW7-BQ7</f>
        <v>-3575.67</v>
      </c>
      <c r="BZ7" s="83" t="n">
        <f aca="false">BX22</f>
        <v>-14302.68</v>
      </c>
      <c r="CA7" s="84" t="n">
        <f aca="false">BV7+BZ7</f>
        <v>1283691.44266667</v>
      </c>
      <c r="CB7" s="85" t="n">
        <f aca="false">CC7/12</f>
        <v>36969.2</v>
      </c>
      <c r="CC7" s="82" t="n">
        <v>443630.4</v>
      </c>
      <c r="CD7" s="82" t="n">
        <f aca="false">(CB7-BW7)</f>
        <v>2872.98</v>
      </c>
      <c r="CE7" s="87" t="n">
        <f aca="false">CC22</f>
        <v>10630.026</v>
      </c>
      <c r="CF7" s="88" t="n">
        <f aca="false">CA7+CE7</f>
        <v>1294321.46866667</v>
      </c>
      <c r="CG7" s="85" t="n">
        <f aca="false">CH7/12</f>
        <v>36969.2</v>
      </c>
      <c r="CH7" s="82" t="n">
        <v>443630.4</v>
      </c>
      <c r="CI7" s="82"/>
      <c r="CJ7" s="87" t="n">
        <f aca="false">CI22</f>
        <v>443630.4</v>
      </c>
      <c r="CK7" s="88" t="n">
        <f aca="false">CF7+CJ7</f>
        <v>1737951.86866667</v>
      </c>
      <c r="CL7" s="85" t="n">
        <f aca="false">CM7/12</f>
        <v>39441.31</v>
      </c>
      <c r="CM7" s="82" t="n">
        <f aca="false">'Resumo por item'!G216</f>
        <v>473295.72</v>
      </c>
      <c r="CN7" s="82" t="n">
        <f aca="false">CL7-CB7</f>
        <v>2472.10999999999</v>
      </c>
      <c r="CO7" s="86" t="n">
        <f aca="false">CM22</f>
        <v>1318.45866666666</v>
      </c>
      <c r="CP7" s="82" t="n">
        <f aca="false">CQ7/12</f>
        <v>39679.07</v>
      </c>
      <c r="CQ7" s="82" t="n">
        <f aca="false">'Resumo por item'!G229</f>
        <v>476148.84</v>
      </c>
      <c r="CR7" s="82" t="n">
        <f aca="false">CP7-CB7</f>
        <v>2709.87</v>
      </c>
      <c r="CS7" s="86" t="n">
        <f aca="false">CQ22</f>
        <v>14813.956</v>
      </c>
      <c r="CT7" s="87" t="n">
        <f aca="false">CS7+CO7</f>
        <v>16132.4146666667</v>
      </c>
      <c r="CU7" s="88" t="n">
        <f aca="false">CK7+CT7</f>
        <v>1754084.28333334</v>
      </c>
    </row>
    <row r="8" customFormat="false" ht="13.8" hidden="false" customHeight="false" outlineLevel="0" collapsed="false">
      <c r="A8" s="55"/>
      <c r="B8" s="91" t="s">
        <v>143</v>
      </c>
      <c r="C8" s="91"/>
      <c r="D8" s="92"/>
      <c r="E8" s="93" t="s">
        <v>143</v>
      </c>
      <c r="F8" s="93"/>
      <c r="G8" s="91"/>
      <c r="H8" s="94"/>
      <c r="I8" s="94"/>
      <c r="J8" s="95" t="s">
        <v>143</v>
      </c>
      <c r="K8" s="95"/>
      <c r="L8" s="91"/>
      <c r="M8" s="82"/>
      <c r="N8" s="94"/>
      <c r="O8" s="95" t="s">
        <v>143</v>
      </c>
      <c r="P8" s="95"/>
      <c r="Q8" s="91"/>
      <c r="R8" s="15"/>
      <c r="S8" s="96"/>
      <c r="T8" s="95" t="s">
        <v>143</v>
      </c>
      <c r="U8" s="95"/>
      <c r="V8" s="91"/>
      <c r="W8" s="15"/>
      <c r="X8" s="91" t="s">
        <v>143</v>
      </c>
      <c r="Y8" s="91"/>
      <c r="Z8" s="91"/>
      <c r="AA8" s="15"/>
      <c r="AB8" s="15"/>
      <c r="AC8" s="96"/>
      <c r="AD8" s="95" t="s">
        <v>143</v>
      </c>
      <c r="AE8" s="95"/>
      <c r="AF8" s="91"/>
      <c r="AG8" s="15"/>
      <c r="AH8" s="96"/>
      <c r="AI8" s="95" t="s">
        <v>143</v>
      </c>
      <c r="AJ8" s="95"/>
      <c r="AK8" s="91"/>
      <c r="AL8" s="15"/>
      <c r="AM8" s="91" t="s">
        <v>143</v>
      </c>
      <c r="AN8" s="91"/>
      <c r="AO8" s="91"/>
      <c r="AP8" s="15"/>
      <c r="AQ8" s="15"/>
      <c r="AR8" s="96"/>
      <c r="AS8" s="95" t="s">
        <v>143</v>
      </c>
      <c r="AT8" s="95"/>
      <c r="AU8" s="91"/>
      <c r="AV8" s="15"/>
      <c r="AW8" s="96"/>
      <c r="AX8" s="95" t="s">
        <v>143</v>
      </c>
      <c r="AY8" s="95"/>
      <c r="AZ8" s="91"/>
      <c r="BA8" s="15"/>
      <c r="BB8" s="96"/>
      <c r="BC8" s="95" t="s">
        <v>143</v>
      </c>
      <c r="BD8" s="95"/>
      <c r="BE8" s="91"/>
      <c r="BF8" s="15"/>
      <c r="BG8" s="91" t="s">
        <v>143</v>
      </c>
      <c r="BH8" s="91"/>
      <c r="BI8" s="91"/>
      <c r="BJ8" s="15"/>
      <c r="BK8" s="15"/>
      <c r="BL8" s="96"/>
      <c r="BM8" s="95" t="s">
        <v>143</v>
      </c>
      <c r="BN8" s="95"/>
      <c r="BO8" s="91"/>
      <c r="BP8" s="15"/>
      <c r="BQ8" s="91" t="s">
        <v>143</v>
      </c>
      <c r="BR8" s="91"/>
      <c r="BS8" s="91"/>
      <c r="BT8" s="15"/>
      <c r="BU8" s="15"/>
      <c r="BV8" s="96"/>
      <c r="BW8" s="95" t="s">
        <v>143</v>
      </c>
      <c r="BX8" s="95"/>
      <c r="BY8" s="91"/>
      <c r="BZ8" s="94"/>
      <c r="CA8" s="94"/>
      <c r="CB8" s="95" t="s">
        <v>143</v>
      </c>
      <c r="CC8" s="95"/>
      <c r="CD8" s="91"/>
      <c r="CE8" s="15"/>
      <c r="CF8" s="96"/>
      <c r="CG8" s="97" t="s">
        <v>143</v>
      </c>
      <c r="CH8" s="97"/>
      <c r="CI8" s="91"/>
      <c r="CJ8" s="15"/>
      <c r="CK8" s="96"/>
      <c r="CL8" s="95" t="s">
        <v>143</v>
      </c>
      <c r="CM8" s="95"/>
      <c r="CN8" s="91"/>
      <c r="CO8" s="15"/>
      <c r="CP8" s="91" t="s">
        <v>143</v>
      </c>
      <c r="CQ8" s="91"/>
      <c r="CR8" s="91"/>
      <c r="CS8" s="15"/>
      <c r="CT8" s="15"/>
      <c r="CU8" s="96"/>
    </row>
    <row r="9" customFormat="false" ht="15.75" hidden="false" customHeight="true" outlineLevel="0" collapsed="false">
      <c r="A9" s="98"/>
      <c r="B9" s="99" t="s">
        <v>144</v>
      </c>
      <c r="C9" s="100" t="s">
        <v>145</v>
      </c>
      <c r="D9" s="101"/>
      <c r="E9" s="102" t="s">
        <v>144</v>
      </c>
      <c r="F9" s="100" t="s">
        <v>146</v>
      </c>
      <c r="G9" s="100" t="s">
        <v>145</v>
      </c>
      <c r="H9" s="103"/>
      <c r="I9" s="94"/>
      <c r="J9" s="104" t="s">
        <v>144</v>
      </c>
      <c r="K9" s="100" t="s">
        <v>146</v>
      </c>
      <c r="L9" s="100" t="s">
        <v>145</v>
      </c>
      <c r="M9" s="100"/>
      <c r="N9" s="94"/>
      <c r="O9" s="104" t="s">
        <v>144</v>
      </c>
      <c r="P9" s="100" t="s">
        <v>146</v>
      </c>
      <c r="Q9" s="100" t="s">
        <v>145</v>
      </c>
      <c r="R9" s="105"/>
      <c r="S9" s="96"/>
      <c r="T9" s="104" t="s">
        <v>144</v>
      </c>
      <c r="U9" s="100" t="s">
        <v>146</v>
      </c>
      <c r="V9" s="100" t="s">
        <v>145</v>
      </c>
      <c r="W9" s="105"/>
      <c r="X9" s="99" t="s">
        <v>144</v>
      </c>
      <c r="Y9" s="100" t="s">
        <v>146</v>
      </c>
      <c r="Z9" s="100" t="s">
        <v>145</v>
      </c>
      <c r="AA9" s="105"/>
      <c r="AB9" s="105" t="s">
        <v>145</v>
      </c>
      <c r="AC9" s="96"/>
      <c r="AD9" s="104" t="s">
        <v>144</v>
      </c>
      <c r="AE9" s="100" t="s">
        <v>146</v>
      </c>
      <c r="AF9" s="100" t="s">
        <v>145</v>
      </c>
      <c r="AG9" s="105"/>
      <c r="AH9" s="96"/>
      <c r="AI9" s="104" t="s">
        <v>144</v>
      </c>
      <c r="AJ9" s="100" t="s">
        <v>146</v>
      </c>
      <c r="AK9" s="100" t="s">
        <v>145</v>
      </c>
      <c r="AL9" s="105"/>
      <c r="AM9" s="99" t="s">
        <v>144</v>
      </c>
      <c r="AN9" s="100" t="s">
        <v>146</v>
      </c>
      <c r="AO9" s="100" t="s">
        <v>145</v>
      </c>
      <c r="AP9" s="105"/>
      <c r="AQ9" s="105"/>
      <c r="AR9" s="96"/>
      <c r="AS9" s="104" t="s">
        <v>144</v>
      </c>
      <c r="AT9" s="100" t="s">
        <v>146</v>
      </c>
      <c r="AU9" s="100" t="s">
        <v>145</v>
      </c>
      <c r="AV9" s="105"/>
      <c r="AW9" s="96"/>
      <c r="AX9" s="106" t="s">
        <v>144</v>
      </c>
      <c r="AY9" s="100" t="s">
        <v>146</v>
      </c>
      <c r="AZ9" s="100" t="s">
        <v>145</v>
      </c>
      <c r="BA9" s="105"/>
      <c r="BB9" s="96"/>
      <c r="BC9" s="104" t="s">
        <v>144</v>
      </c>
      <c r="BD9" s="100" t="s">
        <v>146</v>
      </c>
      <c r="BE9" s="100" t="s">
        <v>145</v>
      </c>
      <c r="BF9" s="105"/>
      <c r="BG9" s="99" t="s">
        <v>144</v>
      </c>
      <c r="BH9" s="100" t="s">
        <v>146</v>
      </c>
      <c r="BI9" s="100" t="s">
        <v>145</v>
      </c>
      <c r="BJ9" s="105"/>
      <c r="BK9" s="105"/>
      <c r="BL9" s="96"/>
      <c r="BM9" s="104" t="s">
        <v>144</v>
      </c>
      <c r="BN9" s="100" t="s">
        <v>146</v>
      </c>
      <c r="BO9" s="100" t="s">
        <v>145</v>
      </c>
      <c r="BP9" s="105"/>
      <c r="BQ9" s="99" t="s">
        <v>144</v>
      </c>
      <c r="BR9" s="100" t="s">
        <v>146</v>
      </c>
      <c r="BS9" s="100" t="s">
        <v>145</v>
      </c>
      <c r="BT9" s="105"/>
      <c r="BU9" s="105" t="s">
        <v>145</v>
      </c>
      <c r="BV9" s="96"/>
      <c r="BW9" s="106" t="s">
        <v>144</v>
      </c>
      <c r="BX9" s="100" t="s">
        <v>146</v>
      </c>
      <c r="BY9" s="100" t="s">
        <v>145</v>
      </c>
      <c r="BZ9" s="105"/>
      <c r="CA9" s="96"/>
      <c r="CB9" s="106" t="s">
        <v>144</v>
      </c>
      <c r="CC9" s="100" t="s">
        <v>146</v>
      </c>
      <c r="CD9" s="100" t="s">
        <v>145</v>
      </c>
      <c r="CE9" s="105"/>
      <c r="CF9" s="107"/>
      <c r="CG9" s="99" t="s">
        <v>144</v>
      </c>
      <c r="CH9" s="108" t="s">
        <v>146</v>
      </c>
      <c r="CI9" s="100" t="s">
        <v>145</v>
      </c>
      <c r="CJ9" s="105"/>
      <c r="CK9" s="96"/>
      <c r="CL9" s="104" t="s">
        <v>144</v>
      </c>
      <c r="CM9" s="100" t="s">
        <v>146</v>
      </c>
      <c r="CN9" s="100" t="s">
        <v>145</v>
      </c>
      <c r="CO9" s="105"/>
      <c r="CP9" s="99" t="s">
        <v>144</v>
      </c>
      <c r="CQ9" s="100" t="s">
        <v>146</v>
      </c>
      <c r="CR9" s="100" t="s">
        <v>145</v>
      </c>
      <c r="CS9" s="105"/>
      <c r="CT9" s="105" t="s">
        <v>145</v>
      </c>
      <c r="CU9" s="96"/>
    </row>
    <row r="10" customFormat="false" ht="15" hidden="false" customHeight="true" outlineLevel="0" collapsed="false">
      <c r="A10" s="109" t="s">
        <v>147</v>
      </c>
      <c r="B10" s="110" t="s">
        <v>148</v>
      </c>
      <c r="C10" s="79" t="n">
        <f aca="false">C7</f>
        <v>42755.76</v>
      </c>
      <c r="D10" s="92"/>
      <c r="E10" s="110" t="s">
        <v>148</v>
      </c>
      <c r="F10" s="111" t="n">
        <f aca="false">E7-C7</f>
        <v>-4908.32</v>
      </c>
      <c r="G10" s="111" t="n">
        <f aca="false">F10+C10</f>
        <v>37847.44</v>
      </c>
      <c r="H10" s="112"/>
      <c r="I10" s="94"/>
      <c r="J10" s="110" t="s">
        <v>148</v>
      </c>
      <c r="K10" s="111"/>
      <c r="L10" s="111" t="n">
        <f aca="false">G10+K10</f>
        <v>37847.44</v>
      </c>
      <c r="M10" s="113"/>
      <c r="N10" s="94"/>
      <c r="O10" s="110" t="s">
        <v>148</v>
      </c>
      <c r="P10" s="111"/>
      <c r="Q10" s="111" t="n">
        <f aca="false">L10+P10</f>
        <v>37847.44</v>
      </c>
      <c r="R10" s="46"/>
      <c r="S10" s="96"/>
      <c r="T10" s="110" t="s">
        <v>148</v>
      </c>
      <c r="U10" s="111"/>
      <c r="V10" s="114"/>
      <c r="W10" s="46"/>
      <c r="X10" s="110" t="s">
        <v>148</v>
      </c>
      <c r="Y10" s="111"/>
      <c r="Z10" s="114"/>
      <c r="AA10" s="46"/>
      <c r="AB10" s="115" t="n">
        <f aca="false">Q10+U10+Y10</f>
        <v>37847.44</v>
      </c>
      <c r="AC10" s="96"/>
      <c r="AD10" s="116" t="s">
        <v>149</v>
      </c>
      <c r="AE10" s="111"/>
      <c r="AF10" s="111" t="n">
        <f aca="false">AD7</f>
        <v>34754.95</v>
      </c>
      <c r="AG10" s="46"/>
      <c r="AH10" s="96"/>
      <c r="AI10" s="110" t="s">
        <v>148</v>
      </c>
      <c r="AJ10" s="111"/>
      <c r="AK10" s="111" t="n">
        <f aca="false">AB10+AJ10</f>
        <v>37847.44</v>
      </c>
      <c r="AL10" s="46"/>
      <c r="AM10" s="116" t="s">
        <v>150</v>
      </c>
      <c r="AN10" s="111" t="n">
        <f aca="false">AO7</f>
        <v>55.2699999999968</v>
      </c>
      <c r="AO10" s="111" t="n">
        <f aca="false">AF10+AN10</f>
        <v>34810.22</v>
      </c>
      <c r="AP10" s="46"/>
      <c r="AQ10" s="46"/>
      <c r="AR10" s="96"/>
      <c r="AS10" s="116" t="s">
        <v>150</v>
      </c>
      <c r="AT10" s="111"/>
      <c r="AU10" s="111" t="n">
        <f aca="false">AO10+AT10</f>
        <v>34810.22</v>
      </c>
      <c r="AV10" s="46"/>
      <c r="AW10" s="96"/>
      <c r="AX10" s="117" t="s">
        <v>151</v>
      </c>
      <c r="AY10" s="118"/>
      <c r="AZ10" s="111" t="n">
        <f aca="false">AX7</f>
        <v>34886.98</v>
      </c>
      <c r="BA10" s="46"/>
      <c r="BB10" s="96"/>
      <c r="BC10" s="116" t="s">
        <v>150</v>
      </c>
      <c r="BD10" s="111"/>
      <c r="BE10" s="111" t="n">
        <f aca="false">BD10+AU10</f>
        <v>34810.22</v>
      </c>
      <c r="BF10" s="46"/>
      <c r="BG10" s="117" t="s">
        <v>151</v>
      </c>
      <c r="BH10" s="111" t="n">
        <f aca="false">BI7</f>
        <v>1054.25</v>
      </c>
      <c r="BI10" s="111" t="n">
        <f aca="false">AZ10+BH10</f>
        <v>35941.23</v>
      </c>
      <c r="BJ10" s="46"/>
      <c r="BK10" s="46"/>
      <c r="BL10" s="96"/>
      <c r="BM10" s="117" t="s">
        <v>151</v>
      </c>
      <c r="BN10" s="111"/>
      <c r="BO10" s="114"/>
      <c r="BP10" s="46"/>
      <c r="BQ10" s="117" t="s">
        <v>151</v>
      </c>
      <c r="BR10" s="111"/>
      <c r="BS10" s="114"/>
      <c r="BT10" s="46"/>
      <c r="BU10" s="115" t="n">
        <f aca="false">BI10+BN10+BR10</f>
        <v>35941.23</v>
      </c>
      <c r="BV10" s="96"/>
      <c r="BW10" s="117" t="s">
        <v>151</v>
      </c>
      <c r="BX10" s="118"/>
      <c r="BY10" s="111" t="n">
        <f aca="false">BU10+BX10</f>
        <v>35941.23</v>
      </c>
      <c r="BZ10" s="46"/>
      <c r="CA10" s="96"/>
      <c r="CB10" s="117" t="s">
        <v>151</v>
      </c>
      <c r="CC10" s="118"/>
      <c r="CD10" s="111" t="n">
        <f aca="false">BY10+CC10</f>
        <v>35941.23</v>
      </c>
      <c r="CE10" s="46"/>
      <c r="CF10" s="107"/>
      <c r="CG10" s="119" t="s">
        <v>152</v>
      </c>
      <c r="CH10" s="118"/>
      <c r="CI10" s="111" t="n">
        <f aca="false">CG7</f>
        <v>36969.2</v>
      </c>
      <c r="CJ10" s="46"/>
      <c r="CK10" s="96"/>
      <c r="CL10" s="117" t="s">
        <v>152</v>
      </c>
      <c r="CM10" s="111"/>
      <c r="CN10" s="120"/>
      <c r="CO10" s="46"/>
      <c r="CP10" s="117" t="s">
        <v>152</v>
      </c>
      <c r="CQ10" s="111"/>
      <c r="CR10" s="120"/>
      <c r="CS10" s="46"/>
      <c r="CT10" s="115" t="n">
        <f aca="false">CI10+CM10+CQ10</f>
        <v>36969.2</v>
      </c>
      <c r="CU10" s="96"/>
    </row>
    <row r="11" customFormat="false" ht="15" hidden="false" customHeight="true" outlineLevel="0" collapsed="false">
      <c r="A11" s="109" t="s">
        <v>153</v>
      </c>
      <c r="B11" s="110" t="s">
        <v>154</v>
      </c>
      <c r="C11" s="79" t="n">
        <f aca="false">C7</f>
        <v>42755.76</v>
      </c>
      <c r="D11" s="94"/>
      <c r="E11" s="110" t="s">
        <v>154</v>
      </c>
      <c r="F11" s="111" t="n">
        <f aca="false">E7-C7</f>
        <v>-4908.32</v>
      </c>
      <c r="G11" s="111" t="n">
        <f aca="false">F11+C11</f>
        <v>37847.44</v>
      </c>
      <c r="H11" s="121"/>
      <c r="I11" s="94"/>
      <c r="J11" s="110" t="s">
        <v>154</v>
      </c>
      <c r="K11" s="111"/>
      <c r="L11" s="111" t="n">
        <f aca="false">G11+K11</f>
        <v>37847.44</v>
      </c>
      <c r="M11" s="113"/>
      <c r="N11" s="94"/>
      <c r="O11" s="110" t="s">
        <v>154</v>
      </c>
      <c r="P11" s="111"/>
      <c r="Q11" s="111" t="n">
        <f aca="false">L11+P11</f>
        <v>37847.44</v>
      </c>
      <c r="R11" s="46"/>
      <c r="S11" s="96"/>
      <c r="T11" s="110" t="s">
        <v>154</v>
      </c>
      <c r="U11" s="111"/>
      <c r="V11" s="114"/>
      <c r="W11" s="46"/>
      <c r="X11" s="110" t="s">
        <v>154</v>
      </c>
      <c r="Y11" s="111"/>
      <c r="Z11" s="114"/>
      <c r="AA11" s="46"/>
      <c r="AB11" s="115" t="n">
        <f aca="false">Q11+U11+Y11</f>
        <v>37847.44</v>
      </c>
      <c r="AC11" s="96"/>
      <c r="AD11" s="116" t="s">
        <v>155</v>
      </c>
      <c r="AE11" s="111"/>
      <c r="AF11" s="111" t="n">
        <f aca="false">AD7</f>
        <v>34754.95</v>
      </c>
      <c r="AG11" s="46"/>
      <c r="AH11" s="96"/>
      <c r="AI11" s="110" t="s">
        <v>154</v>
      </c>
      <c r="AJ11" s="111"/>
      <c r="AK11" s="111" t="n">
        <f aca="false">AB11+AJ11</f>
        <v>37847.44</v>
      </c>
      <c r="AL11" s="46"/>
      <c r="AM11" s="116" t="s">
        <v>149</v>
      </c>
      <c r="AN11" s="111" t="n">
        <f aca="false">AO7</f>
        <v>55.2699999999968</v>
      </c>
      <c r="AO11" s="111" t="n">
        <f aca="false">AF11+AN11</f>
        <v>34810.22</v>
      </c>
      <c r="AP11" s="46"/>
      <c r="AQ11" s="46"/>
      <c r="AR11" s="96"/>
      <c r="AS11" s="116" t="s">
        <v>149</v>
      </c>
      <c r="AT11" s="111"/>
      <c r="AU11" s="111" t="n">
        <f aca="false">AO11+AT11</f>
        <v>34810.22</v>
      </c>
      <c r="AV11" s="46"/>
      <c r="AW11" s="96"/>
      <c r="AX11" s="117" t="s">
        <v>156</v>
      </c>
      <c r="AY11" s="118"/>
      <c r="AZ11" s="111" t="n">
        <f aca="false">AX7</f>
        <v>34886.98</v>
      </c>
      <c r="BA11" s="46"/>
      <c r="BB11" s="96"/>
      <c r="BC11" s="116" t="s">
        <v>149</v>
      </c>
      <c r="BD11" s="111"/>
      <c r="BE11" s="111" t="n">
        <f aca="false">BD11+AU11</f>
        <v>34810.22</v>
      </c>
      <c r="BF11" s="46"/>
      <c r="BG11" s="117" t="s">
        <v>156</v>
      </c>
      <c r="BH11" s="111" t="n">
        <f aca="false">BI7</f>
        <v>1054.25</v>
      </c>
      <c r="BI11" s="111" t="n">
        <f aca="false">AZ11+BH11</f>
        <v>35941.23</v>
      </c>
      <c r="BJ11" s="46"/>
      <c r="BK11" s="46"/>
      <c r="BL11" s="96"/>
      <c r="BM11" s="117" t="s">
        <v>156</v>
      </c>
      <c r="BN11" s="111"/>
      <c r="BO11" s="114"/>
      <c r="BP11" s="46"/>
      <c r="BQ11" s="117" t="s">
        <v>156</v>
      </c>
      <c r="BR11" s="111"/>
      <c r="BS11" s="114"/>
      <c r="BT11" s="46"/>
      <c r="BU11" s="115" t="n">
        <f aca="false">BI11+BN11+BR11</f>
        <v>35941.23</v>
      </c>
      <c r="BV11" s="96"/>
      <c r="BW11" s="117" t="s">
        <v>156</v>
      </c>
      <c r="BX11" s="118"/>
      <c r="BY11" s="111" t="n">
        <f aca="false">BU11+BX11</f>
        <v>35941.23</v>
      </c>
      <c r="BZ11" s="46"/>
      <c r="CA11" s="96"/>
      <c r="CB11" s="117" t="s">
        <v>156</v>
      </c>
      <c r="CC11" s="118"/>
      <c r="CD11" s="111" t="n">
        <f aca="false">BY11+CC11</f>
        <v>35941.23</v>
      </c>
      <c r="CE11" s="46"/>
      <c r="CF11" s="107"/>
      <c r="CG11" s="119" t="s">
        <v>157</v>
      </c>
      <c r="CH11" s="118"/>
      <c r="CI11" s="111" t="n">
        <f aca="false">CG7</f>
        <v>36969.2</v>
      </c>
      <c r="CJ11" s="46"/>
      <c r="CK11" s="96"/>
      <c r="CL11" s="117" t="s">
        <v>157</v>
      </c>
      <c r="CM11" s="111"/>
      <c r="CN11" s="120"/>
      <c r="CO11" s="46"/>
      <c r="CP11" s="117" t="s">
        <v>157</v>
      </c>
      <c r="CQ11" s="111"/>
      <c r="CR11" s="120"/>
      <c r="CS11" s="46"/>
      <c r="CT11" s="115" t="n">
        <f aca="false">CI11+CM11+CQ11</f>
        <v>36969.2</v>
      </c>
      <c r="CU11" s="96"/>
    </row>
    <row r="12" customFormat="false" ht="15" hidden="false" customHeight="true" outlineLevel="0" collapsed="false">
      <c r="A12" s="109" t="s">
        <v>158</v>
      </c>
      <c r="B12" s="110" t="s">
        <v>159</v>
      </c>
      <c r="C12" s="79" t="n">
        <f aca="false">C7</f>
        <v>42755.76</v>
      </c>
      <c r="D12" s="92"/>
      <c r="E12" s="110" t="s">
        <v>159</v>
      </c>
      <c r="F12" s="111" t="n">
        <f aca="false">E7-C7</f>
        <v>-4908.32</v>
      </c>
      <c r="G12" s="111" t="n">
        <f aca="false">F12+C12</f>
        <v>37847.44</v>
      </c>
      <c r="H12" s="121"/>
      <c r="I12" s="94"/>
      <c r="J12" s="110" t="s">
        <v>159</v>
      </c>
      <c r="K12" s="111"/>
      <c r="L12" s="111" t="n">
        <f aca="false">G12+K12</f>
        <v>37847.44</v>
      </c>
      <c r="M12" s="113"/>
      <c r="N12" s="94"/>
      <c r="O12" s="110" t="s">
        <v>159</v>
      </c>
      <c r="P12" s="111"/>
      <c r="Q12" s="111" t="n">
        <f aca="false">L12+P12</f>
        <v>37847.44</v>
      </c>
      <c r="R12" s="46"/>
      <c r="S12" s="96"/>
      <c r="T12" s="110" t="s">
        <v>159</v>
      </c>
      <c r="U12" s="111"/>
      <c r="V12" s="114"/>
      <c r="W12" s="46"/>
      <c r="X12" s="110" t="s">
        <v>159</v>
      </c>
      <c r="Y12" s="111"/>
      <c r="Z12" s="114"/>
      <c r="AA12" s="46"/>
      <c r="AB12" s="115" t="n">
        <f aca="false">Q12+U12+Y12</f>
        <v>37847.44</v>
      </c>
      <c r="AC12" s="96"/>
      <c r="AD12" s="116" t="s">
        <v>160</v>
      </c>
      <c r="AE12" s="111"/>
      <c r="AF12" s="111" t="n">
        <f aca="false">AD7</f>
        <v>34754.95</v>
      </c>
      <c r="AG12" s="46"/>
      <c r="AH12" s="96"/>
      <c r="AI12" s="110" t="s">
        <v>159</v>
      </c>
      <c r="AJ12" s="111"/>
      <c r="AK12" s="111" t="n">
        <f aca="false">AB12+AJ12</f>
        <v>37847.44</v>
      </c>
      <c r="AL12" s="46"/>
      <c r="AM12" s="116" t="s">
        <v>155</v>
      </c>
      <c r="AN12" s="111" t="n">
        <f aca="false">AO7</f>
        <v>55.2699999999968</v>
      </c>
      <c r="AO12" s="111" t="n">
        <f aca="false">AF12+AN12</f>
        <v>34810.22</v>
      </c>
      <c r="AP12" s="46"/>
      <c r="AQ12" s="46"/>
      <c r="AR12" s="96"/>
      <c r="AS12" s="116" t="s">
        <v>155</v>
      </c>
      <c r="AT12" s="111"/>
      <c r="AU12" s="111" t="n">
        <f aca="false">AO12+AT12</f>
        <v>34810.22</v>
      </c>
      <c r="AV12" s="46"/>
      <c r="AW12" s="96"/>
      <c r="AX12" s="117" t="s">
        <v>161</v>
      </c>
      <c r="AY12" s="118"/>
      <c r="AZ12" s="111" t="n">
        <f aca="false">AX7</f>
        <v>34886.98</v>
      </c>
      <c r="BA12" s="46"/>
      <c r="BB12" s="96"/>
      <c r="BC12" s="116" t="s">
        <v>155</v>
      </c>
      <c r="BD12" s="111"/>
      <c r="BE12" s="111" t="n">
        <f aca="false">BD12+AU12</f>
        <v>34810.22</v>
      </c>
      <c r="BF12" s="46"/>
      <c r="BG12" s="117" t="s">
        <v>161</v>
      </c>
      <c r="BH12" s="111" t="n">
        <f aca="false">BI7</f>
        <v>1054.25</v>
      </c>
      <c r="BI12" s="111" t="n">
        <f aca="false">AZ12+BH12</f>
        <v>35941.23</v>
      </c>
      <c r="BJ12" s="46"/>
      <c r="BK12" s="46"/>
      <c r="BL12" s="96"/>
      <c r="BM12" s="117" t="s">
        <v>161</v>
      </c>
      <c r="BN12" s="111"/>
      <c r="BO12" s="114"/>
      <c r="BP12" s="46"/>
      <c r="BQ12" s="117" t="s">
        <v>161</v>
      </c>
      <c r="BR12" s="111"/>
      <c r="BS12" s="114"/>
      <c r="BT12" s="46"/>
      <c r="BU12" s="115" t="n">
        <f aca="false">BI12+BN12+BR12</f>
        <v>35941.23</v>
      </c>
      <c r="BV12" s="96"/>
      <c r="BW12" s="117" t="s">
        <v>161</v>
      </c>
      <c r="BX12" s="118"/>
      <c r="BY12" s="111" t="n">
        <f aca="false">BU12+BX12</f>
        <v>35941.23</v>
      </c>
      <c r="BZ12" s="46"/>
      <c r="CA12" s="96"/>
      <c r="CB12" s="117" t="s">
        <v>161</v>
      </c>
      <c r="CC12" s="118"/>
      <c r="CD12" s="111" t="n">
        <f aca="false">BY12+CC12</f>
        <v>35941.23</v>
      </c>
      <c r="CE12" s="46"/>
      <c r="CF12" s="107"/>
      <c r="CG12" s="119" t="s">
        <v>162</v>
      </c>
      <c r="CH12" s="118"/>
      <c r="CI12" s="111" t="n">
        <f aca="false">CG7</f>
        <v>36969.2</v>
      </c>
      <c r="CJ12" s="46"/>
      <c r="CK12" s="96"/>
      <c r="CL12" s="117" t="s">
        <v>162</v>
      </c>
      <c r="CM12" s="111"/>
      <c r="CN12" s="120"/>
      <c r="CO12" s="46"/>
      <c r="CP12" s="117" t="s">
        <v>162</v>
      </c>
      <c r="CQ12" s="111"/>
      <c r="CR12" s="120"/>
      <c r="CS12" s="46"/>
      <c r="CT12" s="115" t="n">
        <f aca="false">CI12+CM12+CQ12</f>
        <v>36969.2</v>
      </c>
      <c r="CU12" s="96"/>
    </row>
    <row r="13" customFormat="false" ht="15" hidden="false" customHeight="true" outlineLevel="0" collapsed="false">
      <c r="A13" s="109" t="s">
        <v>163</v>
      </c>
      <c r="B13" s="110" t="s">
        <v>164</v>
      </c>
      <c r="C13" s="79" t="n">
        <f aca="false">C7</f>
        <v>42755.76</v>
      </c>
      <c r="D13" s="92"/>
      <c r="E13" s="110" t="s">
        <v>164</v>
      </c>
      <c r="F13" s="111" t="n">
        <f aca="false">E7-C7</f>
        <v>-4908.32</v>
      </c>
      <c r="G13" s="111" t="n">
        <f aca="false">F13+C13</f>
        <v>37847.44</v>
      </c>
      <c r="H13" s="112"/>
      <c r="I13" s="94"/>
      <c r="J13" s="110" t="s">
        <v>164</v>
      </c>
      <c r="K13" s="111"/>
      <c r="L13" s="111" t="n">
        <f aca="false">G13+K13</f>
        <v>37847.44</v>
      </c>
      <c r="M13" s="113"/>
      <c r="N13" s="94"/>
      <c r="O13" s="110" t="s">
        <v>164</v>
      </c>
      <c r="P13" s="111"/>
      <c r="Q13" s="111" t="n">
        <f aca="false">L13+P13</f>
        <v>37847.44</v>
      </c>
      <c r="R13" s="46"/>
      <c r="S13" s="96"/>
      <c r="T13" s="110" t="s">
        <v>164</v>
      </c>
      <c r="U13" s="111"/>
      <c r="V13" s="114"/>
      <c r="W13" s="46"/>
      <c r="X13" s="110" t="s">
        <v>164</v>
      </c>
      <c r="Y13" s="111"/>
      <c r="Z13" s="114"/>
      <c r="AA13" s="46"/>
      <c r="AB13" s="115" t="n">
        <f aca="false">Q13+U13+Y13</f>
        <v>37847.44</v>
      </c>
      <c r="AC13" s="96"/>
      <c r="AD13" s="116" t="s">
        <v>165</v>
      </c>
      <c r="AE13" s="111"/>
      <c r="AF13" s="111" t="n">
        <f aca="false">AD7</f>
        <v>34754.95</v>
      </c>
      <c r="AG13" s="46"/>
      <c r="AH13" s="96"/>
      <c r="AI13" s="110" t="s">
        <v>164</v>
      </c>
      <c r="AJ13" s="111"/>
      <c r="AK13" s="111" t="n">
        <f aca="false">AB13+AJ13</f>
        <v>37847.44</v>
      </c>
      <c r="AL13" s="46"/>
      <c r="AM13" s="116" t="s">
        <v>160</v>
      </c>
      <c r="AN13" s="111" t="n">
        <f aca="false">AO7</f>
        <v>55.2699999999968</v>
      </c>
      <c r="AO13" s="111" t="n">
        <f aca="false">AF13+AN13</f>
        <v>34810.22</v>
      </c>
      <c r="AP13" s="46"/>
      <c r="AQ13" s="46"/>
      <c r="AR13" s="96"/>
      <c r="AS13" s="116" t="s">
        <v>160</v>
      </c>
      <c r="AT13" s="111"/>
      <c r="AU13" s="111" t="n">
        <f aca="false">AO13+AT13</f>
        <v>34810.22</v>
      </c>
      <c r="AV13" s="46"/>
      <c r="AW13" s="96"/>
      <c r="AX13" s="117" t="s">
        <v>166</v>
      </c>
      <c r="AY13" s="118"/>
      <c r="AZ13" s="111" t="n">
        <f aca="false">AX7</f>
        <v>34886.98</v>
      </c>
      <c r="BA13" s="46"/>
      <c r="BB13" s="96"/>
      <c r="BC13" s="116" t="s">
        <v>160</v>
      </c>
      <c r="BD13" s="111"/>
      <c r="BE13" s="111" t="n">
        <f aca="false">BD13+AU13</f>
        <v>34810.22</v>
      </c>
      <c r="BF13" s="46"/>
      <c r="BG13" s="117" t="s">
        <v>166</v>
      </c>
      <c r="BH13" s="111" t="n">
        <f aca="false">BI7</f>
        <v>1054.25</v>
      </c>
      <c r="BI13" s="111" t="n">
        <f aca="false">AZ13+BH13</f>
        <v>35941.23</v>
      </c>
      <c r="BJ13" s="46"/>
      <c r="BK13" s="46"/>
      <c r="BL13" s="96"/>
      <c r="BM13" s="117" t="s">
        <v>166</v>
      </c>
      <c r="BN13" s="111"/>
      <c r="BO13" s="114"/>
      <c r="BP13" s="46"/>
      <c r="BQ13" s="117" t="s">
        <v>166</v>
      </c>
      <c r="BR13" s="111"/>
      <c r="BS13" s="114"/>
      <c r="BT13" s="46"/>
      <c r="BU13" s="115" t="n">
        <f aca="false">BI13+BN13+BR13</f>
        <v>35941.23</v>
      </c>
      <c r="BV13" s="96"/>
      <c r="BW13" s="117" t="s">
        <v>166</v>
      </c>
      <c r="BX13" s="118"/>
      <c r="BY13" s="111" t="n">
        <f aca="false">BU13+BX13</f>
        <v>35941.23</v>
      </c>
      <c r="BZ13" s="46"/>
      <c r="CA13" s="96"/>
      <c r="CB13" s="117" t="s">
        <v>166</v>
      </c>
      <c r="CC13" s="118"/>
      <c r="CD13" s="111" t="n">
        <f aca="false">BY13+CC13</f>
        <v>35941.23</v>
      </c>
      <c r="CE13" s="46"/>
      <c r="CF13" s="107"/>
      <c r="CG13" s="119" t="s">
        <v>167</v>
      </c>
      <c r="CH13" s="118"/>
      <c r="CI13" s="111" t="n">
        <f aca="false">CG7</f>
        <v>36969.2</v>
      </c>
      <c r="CJ13" s="46"/>
      <c r="CK13" s="96"/>
      <c r="CL13" s="117" t="s">
        <v>167</v>
      </c>
      <c r="CM13" s="111"/>
      <c r="CN13" s="120"/>
      <c r="CO13" s="46"/>
      <c r="CP13" s="117" t="s">
        <v>167</v>
      </c>
      <c r="CQ13" s="111"/>
      <c r="CR13" s="120"/>
      <c r="CS13" s="46"/>
      <c r="CT13" s="115" t="n">
        <f aca="false">CI13+CM13+CQ13</f>
        <v>36969.2</v>
      </c>
      <c r="CU13" s="96"/>
    </row>
    <row r="14" customFormat="false" ht="15" hidden="false" customHeight="true" outlineLevel="0" collapsed="false">
      <c r="A14" s="109" t="s">
        <v>168</v>
      </c>
      <c r="B14" s="110" t="s">
        <v>169</v>
      </c>
      <c r="C14" s="79" t="n">
        <f aca="false">C7</f>
        <v>42755.76</v>
      </c>
      <c r="D14" s="92"/>
      <c r="E14" s="110" t="s">
        <v>169</v>
      </c>
      <c r="F14" s="111" t="n">
        <f aca="false">E7-C7</f>
        <v>-4908.32</v>
      </c>
      <c r="G14" s="111" t="n">
        <f aca="false">F14+C14</f>
        <v>37847.44</v>
      </c>
      <c r="H14" s="112"/>
      <c r="I14" s="94"/>
      <c r="J14" s="110" t="s">
        <v>169</v>
      </c>
      <c r="K14" s="111"/>
      <c r="L14" s="111" t="n">
        <f aca="false">G14+K14</f>
        <v>37847.44</v>
      </c>
      <c r="M14" s="113"/>
      <c r="N14" s="94"/>
      <c r="O14" s="110" t="s">
        <v>169</v>
      </c>
      <c r="P14" s="111"/>
      <c r="Q14" s="111" t="n">
        <f aca="false">L14+P14</f>
        <v>37847.44</v>
      </c>
      <c r="R14" s="46"/>
      <c r="S14" s="96"/>
      <c r="T14" s="110" t="s">
        <v>169</v>
      </c>
      <c r="U14" s="111"/>
      <c r="V14" s="114"/>
      <c r="W14" s="46"/>
      <c r="X14" s="110" t="s">
        <v>169</v>
      </c>
      <c r="Y14" s="111"/>
      <c r="Z14" s="114"/>
      <c r="AA14" s="46"/>
      <c r="AB14" s="115" t="n">
        <f aca="false">Q14+U14+Y14</f>
        <v>37847.44</v>
      </c>
      <c r="AC14" s="96"/>
      <c r="AD14" s="116" t="s">
        <v>170</v>
      </c>
      <c r="AE14" s="111"/>
      <c r="AF14" s="111" t="n">
        <f aca="false">AD7</f>
        <v>34754.95</v>
      </c>
      <c r="AG14" s="46"/>
      <c r="AH14" s="96"/>
      <c r="AI14" s="110" t="s">
        <v>169</v>
      </c>
      <c r="AJ14" s="111"/>
      <c r="AK14" s="111" t="n">
        <f aca="false">AB14+AJ14</f>
        <v>37847.44</v>
      </c>
      <c r="AL14" s="46"/>
      <c r="AM14" s="116" t="s">
        <v>165</v>
      </c>
      <c r="AN14" s="111" t="n">
        <f aca="false">AO7</f>
        <v>55.2699999999968</v>
      </c>
      <c r="AO14" s="111" t="n">
        <f aca="false">AF14+AN14</f>
        <v>34810.22</v>
      </c>
      <c r="AP14" s="46"/>
      <c r="AQ14" s="46"/>
      <c r="AR14" s="96"/>
      <c r="AS14" s="116" t="s">
        <v>165</v>
      </c>
      <c r="AT14" s="111"/>
      <c r="AU14" s="111" t="n">
        <f aca="false">AO14+AT14</f>
        <v>34810.22</v>
      </c>
      <c r="AV14" s="46"/>
      <c r="AW14" s="96"/>
      <c r="AX14" s="117" t="s">
        <v>171</v>
      </c>
      <c r="AY14" s="118"/>
      <c r="AZ14" s="111" t="n">
        <f aca="false">AX7</f>
        <v>34886.98</v>
      </c>
      <c r="BA14" s="46"/>
      <c r="BB14" s="96"/>
      <c r="BC14" s="116" t="s">
        <v>165</v>
      </c>
      <c r="BD14" s="111"/>
      <c r="BE14" s="111" t="n">
        <f aca="false">BD14+AU14</f>
        <v>34810.22</v>
      </c>
      <c r="BF14" s="46"/>
      <c r="BG14" s="117" t="s">
        <v>171</v>
      </c>
      <c r="BH14" s="111" t="n">
        <f aca="false">BI7</f>
        <v>1054.25</v>
      </c>
      <c r="BI14" s="111" t="n">
        <f aca="false">AZ14+BH14</f>
        <v>35941.23</v>
      </c>
      <c r="BJ14" s="46"/>
      <c r="BK14" s="46"/>
      <c r="BL14" s="96"/>
      <c r="BM14" s="117" t="s">
        <v>171</v>
      </c>
      <c r="BN14" s="111"/>
      <c r="BO14" s="114"/>
      <c r="BP14" s="46"/>
      <c r="BQ14" s="117" t="s">
        <v>171</v>
      </c>
      <c r="BR14" s="111"/>
      <c r="BS14" s="114"/>
      <c r="BT14" s="46"/>
      <c r="BU14" s="115" t="n">
        <f aca="false">BI14+BN14+BR14</f>
        <v>35941.23</v>
      </c>
      <c r="BV14" s="96"/>
      <c r="BW14" s="117" t="s">
        <v>171</v>
      </c>
      <c r="BX14" s="118"/>
      <c r="BY14" s="111" t="n">
        <f aca="false">BU14+BX14</f>
        <v>35941.23</v>
      </c>
      <c r="BZ14" s="46"/>
      <c r="CA14" s="96"/>
      <c r="CB14" s="117" t="s">
        <v>171</v>
      </c>
      <c r="CC14" s="118"/>
      <c r="CD14" s="111" t="n">
        <f aca="false">BY14+CC14</f>
        <v>35941.23</v>
      </c>
      <c r="CE14" s="46"/>
      <c r="CF14" s="107"/>
      <c r="CG14" s="119" t="s">
        <v>172</v>
      </c>
      <c r="CH14" s="118"/>
      <c r="CI14" s="111" t="n">
        <f aca="false">CG7</f>
        <v>36969.2</v>
      </c>
      <c r="CJ14" s="46"/>
      <c r="CK14" s="96"/>
      <c r="CL14" s="117" t="s">
        <v>172</v>
      </c>
      <c r="CM14" s="111"/>
      <c r="CN14" s="120"/>
      <c r="CO14" s="46"/>
      <c r="CP14" s="117" t="s">
        <v>172</v>
      </c>
      <c r="CQ14" s="111"/>
      <c r="CR14" s="120"/>
      <c r="CS14" s="46"/>
      <c r="CT14" s="115" t="n">
        <f aca="false">CI14+CM14+CQ14</f>
        <v>36969.2</v>
      </c>
      <c r="CU14" s="96"/>
    </row>
    <row r="15" customFormat="false" ht="15" hidden="false" customHeight="true" outlineLevel="0" collapsed="false">
      <c r="A15" s="109" t="s">
        <v>173</v>
      </c>
      <c r="B15" s="110" t="s">
        <v>174</v>
      </c>
      <c r="C15" s="79" t="n">
        <f aca="false">C7</f>
        <v>42755.76</v>
      </c>
      <c r="D15" s="92"/>
      <c r="E15" s="110" t="s">
        <v>174</v>
      </c>
      <c r="F15" s="111" t="n">
        <f aca="false">E7-C7</f>
        <v>-4908.32</v>
      </c>
      <c r="G15" s="111" t="n">
        <f aca="false">F15+C15</f>
        <v>37847.44</v>
      </c>
      <c r="H15" s="112"/>
      <c r="I15" s="94"/>
      <c r="J15" s="110" t="s">
        <v>174</v>
      </c>
      <c r="K15" s="111" t="n">
        <f aca="false">(L7/30)*23</f>
        <v>-2491.64366666667</v>
      </c>
      <c r="L15" s="111" t="n">
        <f aca="false">G15+K15</f>
        <v>35355.7963333333</v>
      </c>
      <c r="M15" s="113"/>
      <c r="N15" s="94"/>
      <c r="O15" s="110" t="s">
        <v>174</v>
      </c>
      <c r="P15" s="111" t="n">
        <f aca="false">(Q7/30)*23</f>
        <v>-826.297999999999</v>
      </c>
      <c r="Q15" s="111" t="n">
        <f aca="false">L15+P15</f>
        <v>34529.4983333333</v>
      </c>
      <c r="R15" s="46"/>
      <c r="S15" s="96"/>
      <c r="T15" s="110" t="s">
        <v>174</v>
      </c>
      <c r="U15" s="111"/>
      <c r="V15" s="114"/>
      <c r="W15" s="46"/>
      <c r="X15" s="110" t="s">
        <v>174</v>
      </c>
      <c r="Y15" s="111"/>
      <c r="Z15" s="114"/>
      <c r="AA15" s="46"/>
      <c r="AB15" s="115" t="n">
        <f aca="false">Q15+U15+Y15</f>
        <v>34529.4983333333</v>
      </c>
      <c r="AC15" s="96"/>
      <c r="AD15" s="116" t="s">
        <v>175</v>
      </c>
      <c r="AE15" s="111"/>
      <c r="AF15" s="111" t="n">
        <f aca="false">AD7</f>
        <v>34754.95</v>
      </c>
      <c r="AG15" s="46"/>
      <c r="AH15" s="96"/>
      <c r="AI15" s="110" t="s">
        <v>174</v>
      </c>
      <c r="AJ15" s="111"/>
      <c r="AK15" s="111" t="n">
        <f aca="false">AB15+AJ15</f>
        <v>34529.4983333333</v>
      </c>
      <c r="AL15" s="46"/>
      <c r="AM15" s="116" t="s">
        <v>170</v>
      </c>
      <c r="AN15" s="111" t="n">
        <f aca="false">AO7</f>
        <v>55.2699999999968</v>
      </c>
      <c r="AO15" s="111" t="n">
        <f aca="false">AF15+AN15</f>
        <v>34810.22</v>
      </c>
      <c r="AP15" s="46"/>
      <c r="AQ15" s="46"/>
      <c r="AR15" s="96"/>
      <c r="AS15" s="116" t="s">
        <v>170</v>
      </c>
      <c r="AT15" s="111"/>
      <c r="AU15" s="111" t="n">
        <f aca="false">AO15+AT15</f>
        <v>34810.22</v>
      </c>
      <c r="AV15" s="46"/>
      <c r="AW15" s="96"/>
      <c r="AX15" s="117" t="s">
        <v>176</v>
      </c>
      <c r="AY15" s="118"/>
      <c r="AZ15" s="111" t="n">
        <f aca="false">AX7</f>
        <v>34886.98</v>
      </c>
      <c r="BA15" s="46"/>
      <c r="BB15" s="96"/>
      <c r="BC15" s="116" t="s">
        <v>170</v>
      </c>
      <c r="BD15" s="111"/>
      <c r="BE15" s="111" t="n">
        <f aca="false">BD15+AU15</f>
        <v>34810.22</v>
      </c>
      <c r="BF15" s="46"/>
      <c r="BG15" s="117" t="s">
        <v>176</v>
      </c>
      <c r="BH15" s="111" t="n">
        <f aca="false">BI7</f>
        <v>1054.25</v>
      </c>
      <c r="BI15" s="111" t="n">
        <f aca="false">AZ15+BH15</f>
        <v>35941.23</v>
      </c>
      <c r="BJ15" s="46"/>
      <c r="BK15" s="46"/>
      <c r="BL15" s="96"/>
      <c r="BM15" s="117" t="s">
        <v>176</v>
      </c>
      <c r="BN15" s="111"/>
      <c r="BO15" s="114"/>
      <c r="BP15" s="46"/>
      <c r="BQ15" s="117" t="s">
        <v>176</v>
      </c>
      <c r="BR15" s="111"/>
      <c r="BS15" s="114"/>
      <c r="BT15" s="46"/>
      <c r="BU15" s="115" t="n">
        <f aca="false">BI15+BN15+BR15</f>
        <v>35941.23</v>
      </c>
      <c r="BV15" s="96"/>
      <c r="BW15" s="117" t="s">
        <v>176</v>
      </c>
      <c r="BX15" s="118"/>
      <c r="BY15" s="111" t="n">
        <f aca="false">BU15+BX15</f>
        <v>35941.23</v>
      </c>
      <c r="BZ15" s="46"/>
      <c r="CA15" s="96"/>
      <c r="CB15" s="117" t="s">
        <v>176</v>
      </c>
      <c r="CC15" s="118"/>
      <c r="CD15" s="111" t="n">
        <f aca="false">BY15+CC15</f>
        <v>35941.23</v>
      </c>
      <c r="CE15" s="46"/>
      <c r="CF15" s="107"/>
      <c r="CG15" s="119" t="s">
        <v>177</v>
      </c>
      <c r="CH15" s="118"/>
      <c r="CI15" s="111" t="n">
        <f aca="false">CG7</f>
        <v>36969.2</v>
      </c>
      <c r="CJ15" s="46"/>
      <c r="CK15" s="96"/>
      <c r="CL15" s="117" t="s">
        <v>177</v>
      </c>
      <c r="CN15" s="120"/>
      <c r="CO15" s="46"/>
      <c r="CP15" s="117" t="s">
        <v>177</v>
      </c>
      <c r="CQ15" s="111"/>
      <c r="CR15" s="120"/>
      <c r="CS15" s="46"/>
      <c r="CT15" s="115" t="n">
        <f aca="false">CI15+CM15+CQ15</f>
        <v>36969.2</v>
      </c>
      <c r="CU15" s="96"/>
    </row>
    <row r="16" customFormat="false" ht="15" hidden="false" customHeight="true" outlineLevel="0" collapsed="false">
      <c r="A16" s="109" t="s">
        <v>178</v>
      </c>
      <c r="B16" s="110" t="s">
        <v>179</v>
      </c>
      <c r="C16" s="79" t="n">
        <f aca="false">C7</f>
        <v>42755.76</v>
      </c>
      <c r="D16" s="92"/>
      <c r="E16" s="110" t="s">
        <v>179</v>
      </c>
      <c r="F16" s="111" t="n">
        <f aca="false">E7-C7</f>
        <v>-4908.32</v>
      </c>
      <c r="G16" s="111" t="n">
        <f aca="false">F16+C16</f>
        <v>37847.44</v>
      </c>
      <c r="H16" s="112"/>
      <c r="I16" s="94"/>
      <c r="J16" s="110" t="s">
        <v>179</v>
      </c>
      <c r="K16" s="111" t="n">
        <f aca="false">J7-E7</f>
        <v>-3249.97</v>
      </c>
      <c r="L16" s="111" t="n">
        <f aca="false">G16+K16</f>
        <v>34597.47</v>
      </c>
      <c r="M16" s="113"/>
      <c r="N16" s="94"/>
      <c r="O16" s="110" t="s">
        <v>179</v>
      </c>
      <c r="P16" s="111" t="n">
        <f aca="false">Q7</f>
        <v>-1077.78</v>
      </c>
      <c r="Q16" s="111" t="n">
        <f aca="false">L16+P16</f>
        <v>33519.69</v>
      </c>
      <c r="R16" s="46"/>
      <c r="S16" s="96"/>
      <c r="T16" s="110" t="s">
        <v>179</v>
      </c>
      <c r="U16" s="111" t="n">
        <f aca="false">V7</f>
        <v>575.199999999997</v>
      </c>
      <c r="V16" s="114"/>
      <c r="W16" s="46"/>
      <c r="X16" s="110" t="s">
        <v>179</v>
      </c>
      <c r="Y16" s="111"/>
      <c r="Z16" s="114"/>
      <c r="AA16" s="46"/>
      <c r="AB16" s="115" t="n">
        <f aca="false">Q16+U16+Y16</f>
        <v>34094.89</v>
      </c>
      <c r="AC16" s="96"/>
      <c r="AD16" s="116" t="s">
        <v>180</v>
      </c>
      <c r="AE16" s="111"/>
      <c r="AF16" s="111" t="n">
        <f aca="false">AD7</f>
        <v>34754.95</v>
      </c>
      <c r="AG16" s="46"/>
      <c r="AH16" s="96"/>
      <c r="AI16" s="110" t="s">
        <v>179</v>
      </c>
      <c r="AJ16" s="111"/>
      <c r="AK16" s="111" t="n">
        <f aca="false">AB16+AJ16</f>
        <v>34094.89</v>
      </c>
      <c r="AL16" s="46"/>
      <c r="AM16" s="116" t="s">
        <v>175</v>
      </c>
      <c r="AN16" s="111" t="n">
        <f aca="false">AO7</f>
        <v>55.2699999999968</v>
      </c>
      <c r="AO16" s="111" t="n">
        <f aca="false">AF16+AN16</f>
        <v>34810.22</v>
      </c>
      <c r="AP16" s="46"/>
      <c r="AQ16" s="46"/>
      <c r="AR16" s="96"/>
      <c r="AS16" s="116" t="s">
        <v>175</v>
      </c>
      <c r="AT16" s="111"/>
      <c r="AU16" s="111" t="n">
        <f aca="false">AO16+AT16</f>
        <v>34810.22</v>
      </c>
      <c r="AV16" s="46"/>
      <c r="AW16" s="96"/>
      <c r="AX16" s="117" t="s">
        <v>181</v>
      </c>
      <c r="AY16" s="118"/>
      <c r="AZ16" s="111" t="n">
        <f aca="false">AX7</f>
        <v>34886.98</v>
      </c>
      <c r="BA16" s="46"/>
      <c r="BB16" s="96"/>
      <c r="BC16" s="116" t="s">
        <v>175</v>
      </c>
      <c r="BD16" s="111" t="n">
        <v>1054.25</v>
      </c>
      <c r="BE16" s="111" t="n">
        <f aca="false">BD16+AU16</f>
        <v>35864.47</v>
      </c>
      <c r="BF16" s="46"/>
      <c r="BG16" s="117" t="s">
        <v>181</v>
      </c>
      <c r="BH16" s="111" t="n">
        <v>1054.25</v>
      </c>
      <c r="BI16" s="111" t="n">
        <f aca="false">AZ16+BH16</f>
        <v>35941.23</v>
      </c>
      <c r="BJ16" s="46"/>
      <c r="BK16" s="46"/>
      <c r="BL16" s="96"/>
      <c r="BM16" s="117" t="s">
        <v>181</v>
      </c>
      <c r="BN16" s="111" t="n">
        <v>1707.74</v>
      </c>
      <c r="BO16" s="114"/>
      <c r="BP16" s="46"/>
      <c r="BQ16" s="117" t="s">
        <v>181</v>
      </c>
      <c r="BR16" s="111"/>
      <c r="BS16" s="114"/>
      <c r="BT16" s="46"/>
      <c r="BU16" s="115" t="n">
        <f aca="false">BI16+BN16+BR16</f>
        <v>37648.97</v>
      </c>
      <c r="BV16" s="96"/>
      <c r="BW16" s="117" t="s">
        <v>181</v>
      </c>
      <c r="BX16" s="118"/>
      <c r="BY16" s="111" t="n">
        <f aca="false">BU16+BX16</f>
        <v>37648.97</v>
      </c>
      <c r="BZ16" s="46"/>
      <c r="CA16" s="96"/>
      <c r="CB16" s="117" t="s">
        <v>181</v>
      </c>
      <c r="CC16" s="118"/>
      <c r="CD16" s="111" t="n">
        <f aca="false">BY16+CC16</f>
        <v>37648.97</v>
      </c>
      <c r="CE16" s="46"/>
      <c r="CF16" s="107"/>
      <c r="CG16" s="119" t="s">
        <v>182</v>
      </c>
      <c r="CH16" s="118"/>
      <c r="CI16" s="111" t="n">
        <f aca="false">CG7</f>
        <v>36969.2</v>
      </c>
      <c r="CJ16" s="46"/>
      <c r="CK16" s="96"/>
      <c r="CL16" s="117" t="s">
        <v>182</v>
      </c>
      <c r="CM16" s="111" t="n">
        <f aca="false">(CN7/30)*16</f>
        <v>1318.45866666666</v>
      </c>
      <c r="CN16" s="120"/>
      <c r="CO16" s="46"/>
      <c r="CP16" s="117" t="s">
        <v>182</v>
      </c>
      <c r="CQ16" s="111" t="n">
        <f aca="false">(CR7/30)*14</f>
        <v>1264.606</v>
      </c>
      <c r="CR16" s="120"/>
      <c r="CS16" s="46"/>
      <c r="CT16" s="115" t="n">
        <f aca="false">CI16+CM16+CQ16</f>
        <v>39552.2646666667</v>
      </c>
      <c r="CU16" s="96"/>
    </row>
    <row r="17" customFormat="false" ht="15" hidden="false" customHeight="true" outlineLevel="0" collapsed="false">
      <c r="A17" s="109" t="s">
        <v>183</v>
      </c>
      <c r="B17" s="110" t="s">
        <v>184</v>
      </c>
      <c r="C17" s="79" t="n">
        <f aca="false">C7</f>
        <v>42755.76</v>
      </c>
      <c r="D17" s="92"/>
      <c r="E17" s="110" t="s">
        <v>184</v>
      </c>
      <c r="F17" s="111" t="n">
        <f aca="false">E7-C7</f>
        <v>-4908.32</v>
      </c>
      <c r="G17" s="111" t="n">
        <f aca="false">F17+C17</f>
        <v>37847.44</v>
      </c>
      <c r="H17" s="112"/>
      <c r="I17" s="94"/>
      <c r="J17" s="110" t="s">
        <v>184</v>
      </c>
      <c r="K17" s="111" t="n">
        <f aca="false">L7</f>
        <v>-3249.97</v>
      </c>
      <c r="L17" s="111" t="n">
        <f aca="false">G17+K17</f>
        <v>34597.47</v>
      </c>
      <c r="M17" s="113"/>
      <c r="N17" s="94"/>
      <c r="O17" s="110" t="s">
        <v>184</v>
      </c>
      <c r="P17" s="111" t="n">
        <f aca="false">Q7</f>
        <v>-1077.78</v>
      </c>
      <c r="Q17" s="111" t="n">
        <f aca="false">L17+P17</f>
        <v>33519.69</v>
      </c>
      <c r="R17" s="46"/>
      <c r="S17" s="96"/>
      <c r="T17" s="110" t="s">
        <v>184</v>
      </c>
      <c r="U17" s="111" t="n">
        <f aca="false">V7</f>
        <v>575.199999999997</v>
      </c>
      <c r="V17" s="114"/>
      <c r="W17" s="46"/>
      <c r="X17" s="110" t="s">
        <v>184</v>
      </c>
      <c r="Y17" s="111"/>
      <c r="Z17" s="114"/>
      <c r="AA17" s="46"/>
      <c r="AB17" s="115" t="n">
        <f aca="false">Q17+U17+Y17</f>
        <v>34094.89</v>
      </c>
      <c r="AC17" s="96"/>
      <c r="AD17" s="116" t="s">
        <v>185</v>
      </c>
      <c r="AE17" s="111"/>
      <c r="AF17" s="111" t="n">
        <f aca="false">AD7</f>
        <v>34754.95</v>
      </c>
      <c r="AG17" s="46"/>
      <c r="AH17" s="96"/>
      <c r="AI17" s="110" t="s">
        <v>184</v>
      </c>
      <c r="AJ17" s="111"/>
      <c r="AK17" s="111" t="n">
        <f aca="false">AB17+AJ17</f>
        <v>34094.89</v>
      </c>
      <c r="AL17" s="46"/>
      <c r="AM17" s="116" t="s">
        <v>180</v>
      </c>
      <c r="AN17" s="111" t="n">
        <f aca="false">AO7</f>
        <v>55.2699999999968</v>
      </c>
      <c r="AO17" s="111" t="n">
        <f aca="false">AF17+AN17</f>
        <v>34810.22</v>
      </c>
      <c r="AP17" s="46"/>
      <c r="AQ17" s="46"/>
      <c r="AR17" s="96"/>
      <c r="AS17" s="116" t="s">
        <v>180</v>
      </c>
      <c r="AT17" s="111"/>
      <c r="AU17" s="111" t="n">
        <f aca="false">AO17+AT17</f>
        <v>34810.22</v>
      </c>
      <c r="AV17" s="46"/>
      <c r="AW17" s="96"/>
      <c r="AX17" s="117" t="s">
        <v>186</v>
      </c>
      <c r="AY17" s="118"/>
      <c r="AZ17" s="111" t="n">
        <f aca="false">AX7</f>
        <v>34886.98</v>
      </c>
      <c r="BA17" s="46"/>
      <c r="BB17" s="96"/>
      <c r="BC17" s="116" t="s">
        <v>180</v>
      </c>
      <c r="BD17" s="111" t="n">
        <v>1054.25</v>
      </c>
      <c r="BE17" s="111" t="n">
        <f aca="false">BD17+AU17</f>
        <v>35864.47</v>
      </c>
      <c r="BF17" s="46"/>
      <c r="BG17" s="117" t="s">
        <v>186</v>
      </c>
      <c r="BH17" s="111" t="n">
        <v>1054.25</v>
      </c>
      <c r="BI17" s="111" t="n">
        <f aca="false">AZ17+BH17</f>
        <v>35941.23</v>
      </c>
      <c r="BJ17" s="46"/>
      <c r="BK17" s="46"/>
      <c r="BL17" s="96"/>
      <c r="BM17" s="117" t="s">
        <v>186</v>
      </c>
      <c r="BN17" s="111"/>
      <c r="BO17" s="114"/>
      <c r="BP17" s="46"/>
      <c r="BQ17" s="117" t="s">
        <v>186</v>
      </c>
      <c r="BR17" s="111" t="n">
        <f aca="false">BS7</f>
        <v>2784.91</v>
      </c>
      <c r="BS17" s="114"/>
      <c r="BT17" s="46"/>
      <c r="BU17" s="115" t="n">
        <f aca="false">BI17+BN17+BR17</f>
        <v>38726.14</v>
      </c>
      <c r="BV17" s="96"/>
      <c r="BW17" s="117" t="s">
        <v>186</v>
      </c>
      <c r="BX17" s="118"/>
      <c r="BY17" s="111" t="n">
        <f aca="false">BU17+BX17</f>
        <v>38726.14</v>
      </c>
      <c r="BZ17" s="46"/>
      <c r="CA17" s="96"/>
      <c r="CB17" s="117" t="s">
        <v>186</v>
      </c>
      <c r="CC17" s="118"/>
      <c r="CD17" s="111" t="n">
        <f aca="false">BY17+CC17</f>
        <v>38726.14</v>
      </c>
      <c r="CE17" s="46"/>
      <c r="CF17" s="107"/>
      <c r="CG17" s="119" t="s">
        <v>187</v>
      </c>
      <c r="CH17" s="118"/>
      <c r="CI17" s="111" t="n">
        <f aca="false">CG7</f>
        <v>36969.2</v>
      </c>
      <c r="CJ17" s="46"/>
      <c r="CK17" s="96"/>
      <c r="CL17" s="117" t="s">
        <v>187</v>
      </c>
      <c r="CM17" s="111"/>
      <c r="CN17" s="120"/>
      <c r="CO17" s="46"/>
      <c r="CP17" s="117" t="s">
        <v>187</v>
      </c>
      <c r="CQ17" s="111" t="n">
        <f aca="false">CR7</f>
        <v>2709.87</v>
      </c>
      <c r="CR17" s="120"/>
      <c r="CS17" s="46"/>
      <c r="CT17" s="115" t="n">
        <f aca="false">CI17+CM17+CQ17</f>
        <v>39679.07</v>
      </c>
      <c r="CU17" s="96"/>
    </row>
    <row r="18" customFormat="false" ht="15" hidden="false" customHeight="true" outlineLevel="0" collapsed="false">
      <c r="A18" s="109" t="s">
        <v>188</v>
      </c>
      <c r="B18" s="110" t="s">
        <v>189</v>
      </c>
      <c r="C18" s="79" t="n">
        <f aca="false">C7</f>
        <v>42755.76</v>
      </c>
      <c r="D18" s="92"/>
      <c r="E18" s="110" t="s">
        <v>189</v>
      </c>
      <c r="F18" s="111" t="n">
        <f aca="false">E7-C7</f>
        <v>-4908.32</v>
      </c>
      <c r="G18" s="111" t="n">
        <f aca="false">F18+C18</f>
        <v>37847.44</v>
      </c>
      <c r="H18" s="112"/>
      <c r="I18" s="94"/>
      <c r="J18" s="110" t="s">
        <v>189</v>
      </c>
      <c r="K18" s="111" t="n">
        <f aca="false">L7</f>
        <v>-3249.97</v>
      </c>
      <c r="L18" s="111" t="n">
        <f aca="false">G18+K18</f>
        <v>34597.47</v>
      </c>
      <c r="M18" s="113"/>
      <c r="N18" s="94"/>
      <c r="O18" s="110" t="s">
        <v>189</v>
      </c>
      <c r="P18" s="111" t="n">
        <f aca="false">Q7</f>
        <v>-1077.78</v>
      </c>
      <c r="Q18" s="111" t="n">
        <f aca="false">L18+P18</f>
        <v>33519.69</v>
      </c>
      <c r="R18" s="46"/>
      <c r="S18" s="96"/>
      <c r="T18" s="110" t="s">
        <v>189</v>
      </c>
      <c r="U18" s="111"/>
      <c r="V18" s="114"/>
      <c r="W18" s="46"/>
      <c r="X18" s="110" t="s">
        <v>189</v>
      </c>
      <c r="Y18" s="111" t="n">
        <f aca="false">Z7</f>
        <v>1235.26</v>
      </c>
      <c r="Z18" s="114"/>
      <c r="AA18" s="46"/>
      <c r="AB18" s="115" t="n">
        <f aca="false">Q18+U18+Y18</f>
        <v>34754.95</v>
      </c>
      <c r="AC18" s="96"/>
      <c r="AD18" s="116" t="s">
        <v>190</v>
      </c>
      <c r="AE18" s="111"/>
      <c r="AF18" s="111" t="n">
        <f aca="false">AD7</f>
        <v>34754.95</v>
      </c>
      <c r="AG18" s="46"/>
      <c r="AH18" s="96"/>
      <c r="AI18" s="110" t="s">
        <v>189</v>
      </c>
      <c r="AJ18" s="111"/>
      <c r="AK18" s="111" t="n">
        <f aca="false">AB18+AJ18</f>
        <v>34754.95</v>
      </c>
      <c r="AL18" s="46"/>
      <c r="AM18" s="116" t="s">
        <v>185</v>
      </c>
      <c r="AN18" s="111" t="n">
        <f aca="false">AO7</f>
        <v>55.2699999999968</v>
      </c>
      <c r="AO18" s="111" t="n">
        <f aca="false">AF18+AN18</f>
        <v>34810.22</v>
      </c>
      <c r="AP18" s="46"/>
      <c r="AQ18" s="46"/>
      <c r="AR18" s="96"/>
      <c r="AS18" s="116" t="s">
        <v>185</v>
      </c>
      <c r="AT18" s="111" t="n">
        <f aca="false">AU7/30*5</f>
        <v>12.7933333333337</v>
      </c>
      <c r="AU18" s="111" t="n">
        <f aca="false">AO18+AT18</f>
        <v>34823.0133333333</v>
      </c>
      <c r="AV18" s="46"/>
      <c r="AW18" s="96"/>
      <c r="AX18" s="117" t="s">
        <v>191</v>
      </c>
      <c r="AY18" s="118"/>
      <c r="AZ18" s="111" t="n">
        <f aca="false">AX7</f>
        <v>34886.98</v>
      </c>
      <c r="BA18" s="46"/>
      <c r="BB18" s="96"/>
      <c r="BC18" s="116" t="s">
        <v>185</v>
      </c>
      <c r="BD18" s="111" t="n">
        <v>1054.25</v>
      </c>
      <c r="BE18" s="111" t="n">
        <f aca="false">BD18+AU18</f>
        <v>35877.2633333333</v>
      </c>
      <c r="BF18" s="46"/>
      <c r="BG18" s="117" t="s">
        <v>191</v>
      </c>
      <c r="BH18" s="111" t="n">
        <v>1054.25</v>
      </c>
      <c r="BI18" s="111" t="n">
        <f aca="false">AZ18+BH18</f>
        <v>35941.23</v>
      </c>
      <c r="BJ18" s="46"/>
      <c r="BK18" s="46"/>
      <c r="BL18" s="96"/>
      <c r="BM18" s="117" t="s">
        <v>191</v>
      </c>
      <c r="BN18" s="111"/>
      <c r="BO18" s="114"/>
      <c r="BP18" s="46"/>
      <c r="BQ18" s="117" t="s">
        <v>191</v>
      </c>
      <c r="BR18" s="111" t="n">
        <v>1730.66</v>
      </c>
      <c r="BS18" s="114"/>
      <c r="BT18" s="46"/>
      <c r="BU18" s="115" t="n">
        <f aca="false">BI18+BN18+BR18</f>
        <v>37671.89</v>
      </c>
      <c r="BV18" s="96"/>
      <c r="BW18" s="117" t="s">
        <v>191</v>
      </c>
      <c r="BX18" s="118" t="n">
        <f aca="false">BY7</f>
        <v>-3575.67</v>
      </c>
      <c r="BY18" s="111" t="n">
        <f aca="false">BU18+BX18</f>
        <v>34096.22</v>
      </c>
      <c r="BZ18" s="46"/>
      <c r="CA18" s="96"/>
      <c r="CB18" s="117" t="s">
        <v>191</v>
      </c>
      <c r="CC18" s="118" t="n">
        <f aca="false">(CD7/30)*21</f>
        <v>2011.086</v>
      </c>
      <c r="CD18" s="111" t="n">
        <f aca="false">BY18+CC18</f>
        <v>36107.306</v>
      </c>
      <c r="CE18" s="46"/>
      <c r="CF18" s="107"/>
      <c r="CG18" s="119" t="s">
        <v>192</v>
      </c>
      <c r="CH18" s="118"/>
      <c r="CI18" s="111" t="n">
        <f aca="false">CG7</f>
        <v>36969.2</v>
      </c>
      <c r="CJ18" s="46"/>
      <c r="CK18" s="96"/>
      <c r="CL18" s="117" t="s">
        <v>192</v>
      </c>
      <c r="CM18" s="111"/>
      <c r="CN18" s="120"/>
      <c r="CO18" s="46"/>
      <c r="CP18" s="117" t="s">
        <v>192</v>
      </c>
      <c r="CQ18" s="111" t="n">
        <f aca="false">CR7</f>
        <v>2709.87</v>
      </c>
      <c r="CR18" s="120"/>
      <c r="CS18" s="46"/>
      <c r="CT18" s="115" t="n">
        <f aca="false">CI18+CM18+CQ18</f>
        <v>39679.07</v>
      </c>
      <c r="CU18" s="96"/>
    </row>
    <row r="19" customFormat="false" ht="15" hidden="false" customHeight="true" outlineLevel="0" collapsed="false">
      <c r="A19" s="109" t="s">
        <v>193</v>
      </c>
      <c r="B19" s="110" t="s">
        <v>194</v>
      </c>
      <c r="C19" s="79" t="n">
        <f aca="false">C7</f>
        <v>42755.76</v>
      </c>
      <c r="D19" s="92"/>
      <c r="E19" s="110" t="s">
        <v>194</v>
      </c>
      <c r="F19" s="111" t="n">
        <f aca="false">E7-C7</f>
        <v>-4908.32</v>
      </c>
      <c r="G19" s="111" t="n">
        <f aca="false">F19+C19</f>
        <v>37847.44</v>
      </c>
      <c r="H19" s="112"/>
      <c r="I19" s="94"/>
      <c r="J19" s="110" t="s">
        <v>194</v>
      </c>
      <c r="K19" s="111" t="n">
        <f aca="false">L7</f>
        <v>-3249.97</v>
      </c>
      <c r="L19" s="111" t="n">
        <f aca="false">G19+K19</f>
        <v>34597.47</v>
      </c>
      <c r="M19" s="113"/>
      <c r="N19" s="94"/>
      <c r="O19" s="110" t="s">
        <v>194</v>
      </c>
      <c r="P19" s="111" t="n">
        <f aca="false">Q7</f>
        <v>-1077.78</v>
      </c>
      <c r="Q19" s="111" t="n">
        <f aca="false">L19+P19</f>
        <v>33519.69</v>
      </c>
      <c r="R19" s="46"/>
      <c r="S19" s="96"/>
      <c r="T19" s="110" t="s">
        <v>194</v>
      </c>
      <c r="U19" s="111"/>
      <c r="V19" s="114"/>
      <c r="W19" s="46"/>
      <c r="X19" s="110" t="s">
        <v>194</v>
      </c>
      <c r="Y19" s="111" t="n">
        <f aca="false">Z7</f>
        <v>1235.26</v>
      </c>
      <c r="Z19" s="114"/>
      <c r="AA19" s="46"/>
      <c r="AB19" s="115" t="n">
        <f aca="false">Q19+U19+Y19</f>
        <v>34754.95</v>
      </c>
      <c r="AC19" s="96"/>
      <c r="AD19" s="116" t="s">
        <v>195</v>
      </c>
      <c r="AE19" s="111"/>
      <c r="AF19" s="111" t="n">
        <f aca="false">AD7</f>
        <v>34754.95</v>
      </c>
      <c r="AG19" s="46"/>
      <c r="AH19" s="96"/>
      <c r="AI19" s="110" t="s">
        <v>194</v>
      </c>
      <c r="AJ19" s="111"/>
      <c r="AK19" s="111" t="n">
        <f aca="false">AB19+AJ19</f>
        <v>34754.95</v>
      </c>
      <c r="AL19" s="46"/>
      <c r="AM19" s="116" t="s">
        <v>190</v>
      </c>
      <c r="AN19" s="111" t="n">
        <f aca="false">AO7</f>
        <v>55.2699999999968</v>
      </c>
      <c r="AO19" s="111" t="n">
        <f aca="false">AF19+AN19</f>
        <v>34810.22</v>
      </c>
      <c r="AP19" s="46"/>
      <c r="AQ19" s="46"/>
      <c r="AR19" s="96"/>
      <c r="AS19" s="116" t="s">
        <v>190</v>
      </c>
      <c r="AT19" s="111" t="n">
        <v>76.76</v>
      </c>
      <c r="AU19" s="111" t="n">
        <f aca="false">AO19+AT19</f>
        <v>34886.98</v>
      </c>
      <c r="AV19" s="46"/>
      <c r="AW19" s="96"/>
      <c r="AX19" s="117" t="s">
        <v>196</v>
      </c>
      <c r="AY19" s="118"/>
      <c r="AZ19" s="111" t="n">
        <f aca="false">AX7</f>
        <v>34886.98</v>
      </c>
      <c r="BA19" s="46"/>
      <c r="BB19" s="96"/>
      <c r="BC19" s="116" t="s">
        <v>190</v>
      </c>
      <c r="BD19" s="111" t="n">
        <v>1054.25</v>
      </c>
      <c r="BE19" s="111" t="n">
        <f aca="false">BD19+AU19</f>
        <v>35941.23</v>
      </c>
      <c r="BF19" s="46"/>
      <c r="BG19" s="117" t="s">
        <v>196</v>
      </c>
      <c r="BH19" s="111" t="n">
        <v>1054.25</v>
      </c>
      <c r="BI19" s="111" t="n">
        <f aca="false">AZ19+BH19</f>
        <v>35941.23</v>
      </c>
      <c r="BJ19" s="46"/>
      <c r="BK19" s="46"/>
      <c r="BL19" s="96"/>
      <c r="BM19" s="117" t="s">
        <v>196</v>
      </c>
      <c r="BN19" s="111"/>
      <c r="BO19" s="114"/>
      <c r="BP19" s="46"/>
      <c r="BQ19" s="117" t="s">
        <v>196</v>
      </c>
      <c r="BR19" s="111" t="n">
        <v>1730.66</v>
      </c>
      <c r="BS19" s="114"/>
      <c r="BT19" s="46"/>
      <c r="BU19" s="115" t="n">
        <f aca="false">BI19+BN19+BR19</f>
        <v>37671.89</v>
      </c>
      <c r="BV19" s="96"/>
      <c r="BW19" s="117" t="s">
        <v>196</v>
      </c>
      <c r="BX19" s="118" t="n">
        <f aca="false">BY7</f>
        <v>-3575.67</v>
      </c>
      <c r="BY19" s="111" t="n">
        <f aca="false">BU19+BX19</f>
        <v>34096.22</v>
      </c>
      <c r="BZ19" s="46"/>
      <c r="CA19" s="96"/>
      <c r="CB19" s="117" t="s">
        <v>196</v>
      </c>
      <c r="CC19" s="118" t="n">
        <f aca="false">CD7</f>
        <v>2872.98</v>
      </c>
      <c r="CD19" s="111" t="n">
        <f aca="false">BY19+CC19</f>
        <v>36969.2</v>
      </c>
      <c r="CE19" s="46"/>
      <c r="CF19" s="107"/>
      <c r="CG19" s="119" t="s">
        <v>197</v>
      </c>
      <c r="CH19" s="118"/>
      <c r="CI19" s="111" t="n">
        <f aca="false">CG7</f>
        <v>36969.2</v>
      </c>
      <c r="CJ19" s="46"/>
      <c r="CK19" s="96"/>
      <c r="CL19" s="117" t="s">
        <v>197</v>
      </c>
      <c r="CM19" s="111"/>
      <c r="CN19" s="120"/>
      <c r="CO19" s="46"/>
      <c r="CP19" s="117" t="s">
        <v>197</v>
      </c>
      <c r="CQ19" s="111" t="n">
        <f aca="false">CR7</f>
        <v>2709.87</v>
      </c>
      <c r="CR19" s="120"/>
      <c r="CS19" s="46"/>
      <c r="CT19" s="115" t="n">
        <f aca="false">CI19+CM19+CQ19</f>
        <v>39679.07</v>
      </c>
      <c r="CU19" s="96"/>
    </row>
    <row r="20" customFormat="false" ht="15" hidden="false" customHeight="true" outlineLevel="0" collapsed="false">
      <c r="A20" s="109" t="s">
        <v>198</v>
      </c>
      <c r="B20" s="110" t="s">
        <v>199</v>
      </c>
      <c r="C20" s="79" t="n">
        <f aca="false">C7</f>
        <v>42755.76</v>
      </c>
      <c r="D20" s="92"/>
      <c r="E20" s="110" t="s">
        <v>199</v>
      </c>
      <c r="F20" s="111" t="n">
        <f aca="false">E7-C7</f>
        <v>-4908.32</v>
      </c>
      <c r="G20" s="111" t="n">
        <f aca="false">F20+C20</f>
        <v>37847.44</v>
      </c>
      <c r="H20" s="112"/>
      <c r="I20" s="94"/>
      <c r="J20" s="110" t="s">
        <v>199</v>
      </c>
      <c r="K20" s="111" t="n">
        <f aca="false">L7</f>
        <v>-3249.97</v>
      </c>
      <c r="L20" s="111" t="n">
        <f aca="false">G20+K20</f>
        <v>34597.47</v>
      </c>
      <c r="M20" s="113"/>
      <c r="N20" s="94"/>
      <c r="O20" s="110" t="s">
        <v>199</v>
      </c>
      <c r="P20" s="111" t="n">
        <f aca="false">Q7</f>
        <v>-1077.78</v>
      </c>
      <c r="Q20" s="111" t="n">
        <f aca="false">L20+P20</f>
        <v>33519.69</v>
      </c>
      <c r="R20" s="46"/>
      <c r="S20" s="96"/>
      <c r="T20" s="110" t="s">
        <v>199</v>
      </c>
      <c r="U20" s="111"/>
      <c r="V20" s="114"/>
      <c r="W20" s="46"/>
      <c r="X20" s="110" t="s">
        <v>199</v>
      </c>
      <c r="Y20" s="111" t="n">
        <f aca="false">Z7</f>
        <v>1235.26</v>
      </c>
      <c r="Z20" s="114"/>
      <c r="AA20" s="46"/>
      <c r="AB20" s="115" t="n">
        <f aca="false">Q20+U20+Y20</f>
        <v>34754.95</v>
      </c>
      <c r="AC20" s="96"/>
      <c r="AD20" s="116" t="s">
        <v>200</v>
      </c>
      <c r="AE20" s="111"/>
      <c r="AF20" s="111" t="n">
        <f aca="false">AD7</f>
        <v>34754.95</v>
      </c>
      <c r="AG20" s="46"/>
      <c r="AH20" s="96"/>
      <c r="AI20" s="110" t="s">
        <v>199</v>
      </c>
      <c r="AJ20" s="111"/>
      <c r="AK20" s="111" t="n">
        <f aca="false">AB20+AJ20</f>
        <v>34754.95</v>
      </c>
      <c r="AL20" s="46"/>
      <c r="AM20" s="116" t="s">
        <v>195</v>
      </c>
      <c r="AN20" s="111" t="n">
        <f aca="false">AO7</f>
        <v>55.2699999999968</v>
      </c>
      <c r="AO20" s="111" t="n">
        <f aca="false">AF20+AN20</f>
        <v>34810.22</v>
      </c>
      <c r="AP20" s="46"/>
      <c r="AQ20" s="46"/>
      <c r="AR20" s="96"/>
      <c r="AS20" s="116" t="s">
        <v>195</v>
      </c>
      <c r="AT20" s="111" t="n">
        <v>76.76</v>
      </c>
      <c r="AU20" s="111" t="n">
        <f aca="false">AO20+AT20</f>
        <v>34886.98</v>
      </c>
      <c r="AV20" s="46"/>
      <c r="AW20" s="96"/>
      <c r="AX20" s="117" t="s">
        <v>201</v>
      </c>
      <c r="AY20" s="118"/>
      <c r="AZ20" s="111" t="n">
        <f aca="false">AX7</f>
        <v>34886.98</v>
      </c>
      <c r="BA20" s="46"/>
      <c r="BB20" s="96"/>
      <c r="BC20" s="116" t="s">
        <v>195</v>
      </c>
      <c r="BD20" s="111" t="n">
        <v>1054.25</v>
      </c>
      <c r="BE20" s="111" t="n">
        <f aca="false">BD20+AU20</f>
        <v>35941.23</v>
      </c>
      <c r="BF20" s="46"/>
      <c r="BG20" s="117" t="s">
        <v>201</v>
      </c>
      <c r="BH20" s="111" t="n">
        <v>1054.25</v>
      </c>
      <c r="BI20" s="111" t="n">
        <f aca="false">AZ20+BH20</f>
        <v>35941.23</v>
      </c>
      <c r="BJ20" s="46"/>
      <c r="BK20" s="46"/>
      <c r="BL20" s="96"/>
      <c r="BM20" s="117" t="s">
        <v>201</v>
      </c>
      <c r="BN20" s="111"/>
      <c r="BO20" s="114"/>
      <c r="BP20" s="46"/>
      <c r="BQ20" s="117" t="s">
        <v>201</v>
      </c>
      <c r="BR20" s="111" t="n">
        <v>1730.66</v>
      </c>
      <c r="BS20" s="114"/>
      <c r="BT20" s="46"/>
      <c r="BU20" s="115" t="n">
        <f aca="false">BI20+BN20+BR20</f>
        <v>37671.89</v>
      </c>
      <c r="BV20" s="96"/>
      <c r="BW20" s="117" t="s">
        <v>201</v>
      </c>
      <c r="BX20" s="118" t="n">
        <f aca="false">BY7</f>
        <v>-3575.67</v>
      </c>
      <c r="BY20" s="111" t="n">
        <f aca="false">BU20+BX20</f>
        <v>34096.22</v>
      </c>
      <c r="BZ20" s="46"/>
      <c r="CA20" s="96"/>
      <c r="CB20" s="117" t="s">
        <v>201</v>
      </c>
      <c r="CC20" s="118" t="n">
        <f aca="false">CD7</f>
        <v>2872.98</v>
      </c>
      <c r="CD20" s="111" t="n">
        <f aca="false">BY20+CC20</f>
        <v>36969.2</v>
      </c>
      <c r="CE20" s="46"/>
      <c r="CF20" s="107"/>
      <c r="CG20" s="119" t="s">
        <v>202</v>
      </c>
      <c r="CH20" s="118"/>
      <c r="CI20" s="111" t="n">
        <f aca="false">CG7</f>
        <v>36969.2</v>
      </c>
      <c r="CJ20" s="46"/>
      <c r="CK20" s="96"/>
      <c r="CL20" s="117" t="s">
        <v>202</v>
      </c>
      <c r="CM20" s="111"/>
      <c r="CN20" s="120"/>
      <c r="CO20" s="46"/>
      <c r="CP20" s="117" t="s">
        <v>202</v>
      </c>
      <c r="CQ20" s="111" t="n">
        <f aca="false">CR7</f>
        <v>2709.87</v>
      </c>
      <c r="CR20" s="120"/>
      <c r="CS20" s="46"/>
      <c r="CT20" s="115" t="n">
        <f aca="false">CI20+CM20+CQ20</f>
        <v>39679.07</v>
      </c>
      <c r="CU20" s="96"/>
    </row>
    <row r="21" customFormat="false" ht="15" hidden="false" customHeight="true" outlineLevel="0" collapsed="false">
      <c r="A21" s="109" t="s">
        <v>203</v>
      </c>
      <c r="B21" s="110" t="s">
        <v>204</v>
      </c>
      <c r="C21" s="82" t="n">
        <f aca="false">C7</f>
        <v>42755.76</v>
      </c>
      <c r="D21" s="92"/>
      <c r="E21" s="110" t="s">
        <v>204</v>
      </c>
      <c r="F21" s="111" t="n">
        <f aca="false">E7-C7</f>
        <v>-4908.32</v>
      </c>
      <c r="G21" s="111" t="n">
        <f aca="false">F21+C21</f>
        <v>37847.44</v>
      </c>
      <c r="H21" s="112"/>
      <c r="I21" s="94"/>
      <c r="J21" s="110" t="s">
        <v>204</v>
      </c>
      <c r="K21" s="111" t="n">
        <f aca="false">L7</f>
        <v>-3249.97</v>
      </c>
      <c r="L21" s="111" t="n">
        <f aca="false">G21+K21</f>
        <v>34597.47</v>
      </c>
      <c r="M21" s="113"/>
      <c r="N21" s="94"/>
      <c r="O21" s="110" t="s">
        <v>204</v>
      </c>
      <c r="P21" s="111" t="n">
        <f aca="false">Q7</f>
        <v>-1077.78</v>
      </c>
      <c r="Q21" s="111" t="n">
        <f aca="false">L21+P21</f>
        <v>33519.69</v>
      </c>
      <c r="R21" s="46"/>
      <c r="S21" s="96"/>
      <c r="T21" s="110" t="s">
        <v>204</v>
      </c>
      <c r="U21" s="111"/>
      <c r="V21" s="114"/>
      <c r="W21" s="46"/>
      <c r="X21" s="110" t="s">
        <v>204</v>
      </c>
      <c r="Y21" s="111" t="n">
        <f aca="false">Z7</f>
        <v>1235.26</v>
      </c>
      <c r="Z21" s="114"/>
      <c r="AA21" s="46"/>
      <c r="AB21" s="115" t="n">
        <f aca="false">Q21+U21+Y21</f>
        <v>34754.95</v>
      </c>
      <c r="AC21" s="96"/>
      <c r="AD21" s="116" t="s">
        <v>151</v>
      </c>
      <c r="AE21" s="111"/>
      <c r="AF21" s="111" t="n">
        <f aca="false">AD7</f>
        <v>34754.95</v>
      </c>
      <c r="AG21" s="46"/>
      <c r="AH21" s="96"/>
      <c r="AI21" s="110" t="s">
        <v>204</v>
      </c>
      <c r="AJ21" s="111" t="n">
        <f aca="false">(AK7/30)*9</f>
        <v>16.580999999999</v>
      </c>
      <c r="AK21" s="111" t="n">
        <f aca="false">AB21+AJ21</f>
        <v>34771.531</v>
      </c>
      <c r="AL21" s="46"/>
      <c r="AM21" s="116" t="s">
        <v>200</v>
      </c>
      <c r="AN21" s="111" t="n">
        <f aca="false">AO7</f>
        <v>55.2699999999968</v>
      </c>
      <c r="AO21" s="111" t="n">
        <f aca="false">AF21+AN21</f>
        <v>34810.22</v>
      </c>
      <c r="AP21" s="46"/>
      <c r="AQ21" s="46"/>
      <c r="AR21" s="96"/>
      <c r="AS21" s="116" t="s">
        <v>200</v>
      </c>
      <c r="AT21" s="111" t="n">
        <v>76.76</v>
      </c>
      <c r="AU21" s="111" t="n">
        <f aca="false">AO21+AT21</f>
        <v>34886.98</v>
      </c>
      <c r="AV21" s="46"/>
      <c r="AW21" s="96"/>
      <c r="AX21" s="117" t="s">
        <v>205</v>
      </c>
      <c r="AY21" s="118"/>
      <c r="AZ21" s="111" t="n">
        <f aca="false">AX7</f>
        <v>34886.98</v>
      </c>
      <c r="BA21" s="46"/>
      <c r="BB21" s="96"/>
      <c r="BC21" s="116" t="s">
        <v>200</v>
      </c>
      <c r="BD21" s="111" t="n">
        <v>1054.25</v>
      </c>
      <c r="BE21" s="111" t="n">
        <f aca="false">BD21+AU21</f>
        <v>35941.23</v>
      </c>
      <c r="BF21" s="46"/>
      <c r="BG21" s="117" t="s">
        <v>205</v>
      </c>
      <c r="BH21" s="111" t="n">
        <v>1054.25</v>
      </c>
      <c r="BI21" s="111" t="n">
        <f aca="false">AZ21+BH21</f>
        <v>35941.23</v>
      </c>
      <c r="BJ21" s="46"/>
      <c r="BK21" s="46"/>
      <c r="BL21" s="96"/>
      <c r="BM21" s="117" t="s">
        <v>205</v>
      </c>
      <c r="BN21" s="111"/>
      <c r="BO21" s="114"/>
      <c r="BP21" s="46"/>
      <c r="BQ21" s="117" t="s">
        <v>205</v>
      </c>
      <c r="BR21" s="111" t="n">
        <v>1730.66</v>
      </c>
      <c r="BS21" s="114"/>
      <c r="BT21" s="46"/>
      <c r="BU21" s="115" t="n">
        <f aca="false">BI21+BN21+BR21</f>
        <v>37671.89</v>
      </c>
      <c r="BV21" s="96"/>
      <c r="BW21" s="117" t="s">
        <v>205</v>
      </c>
      <c r="BX21" s="118" t="n">
        <f aca="false">BY7</f>
        <v>-3575.67</v>
      </c>
      <c r="BY21" s="111" t="n">
        <f aca="false">BU21+BX21</f>
        <v>34096.22</v>
      </c>
      <c r="BZ21" s="46"/>
      <c r="CA21" s="96"/>
      <c r="CB21" s="117" t="s">
        <v>205</v>
      </c>
      <c r="CC21" s="118" t="n">
        <f aca="false">CD7</f>
        <v>2872.98</v>
      </c>
      <c r="CD21" s="111" t="n">
        <f aca="false">BY21+CC21</f>
        <v>36969.2</v>
      </c>
      <c r="CE21" s="46"/>
      <c r="CF21" s="107"/>
      <c r="CG21" s="119" t="s">
        <v>206</v>
      </c>
      <c r="CH21" s="118"/>
      <c r="CI21" s="111" t="n">
        <f aca="false">CG7</f>
        <v>36969.2</v>
      </c>
      <c r="CJ21" s="46"/>
      <c r="CK21" s="96"/>
      <c r="CL21" s="117" t="s">
        <v>206</v>
      </c>
      <c r="CM21" s="111"/>
      <c r="CN21" s="120"/>
      <c r="CO21" s="46"/>
      <c r="CP21" s="117" t="s">
        <v>206</v>
      </c>
      <c r="CQ21" s="111" t="n">
        <f aca="false">CR7</f>
        <v>2709.87</v>
      </c>
      <c r="CR21" s="120"/>
      <c r="CS21" s="46"/>
      <c r="CT21" s="115" t="n">
        <f aca="false">CI21+CM21+CQ21</f>
        <v>39679.07</v>
      </c>
      <c r="CU21" s="96"/>
    </row>
    <row r="22" customFormat="false" ht="15.75" hidden="false" customHeight="true" outlineLevel="0" collapsed="false">
      <c r="A22" s="55"/>
      <c r="B22" s="1"/>
      <c r="C22" s="15" t="n">
        <f aca="false">SUM(C10:C21)</f>
        <v>513069.12</v>
      </c>
      <c r="D22" s="92"/>
      <c r="E22" s="122"/>
      <c r="F22" s="46" t="n">
        <f aca="false">SUM(F10:F21)</f>
        <v>-58899.84</v>
      </c>
      <c r="G22" s="46" t="n">
        <f aca="false">SUM(G10:G21)</f>
        <v>454169.28</v>
      </c>
      <c r="H22" s="92"/>
      <c r="I22" s="94"/>
      <c r="J22" s="1"/>
      <c r="K22" s="46" t="n">
        <f aca="false">SUM(K10:K21)</f>
        <v>-21991.4636666667</v>
      </c>
      <c r="L22" s="46" t="n">
        <f aca="false">SUM(L10:L21)</f>
        <v>432177.816333333</v>
      </c>
      <c r="M22" s="1"/>
      <c r="N22" s="96"/>
      <c r="O22" s="1"/>
      <c r="P22" s="46" t="n">
        <f aca="false">SUM(P10:P21)</f>
        <v>-7292.97799999999</v>
      </c>
      <c r="Q22" s="46" t="n">
        <f aca="false">SUM(Q10:Q21)</f>
        <v>424884.838333333</v>
      </c>
      <c r="R22" s="1"/>
      <c r="S22" s="96"/>
      <c r="T22" s="1"/>
      <c r="U22" s="46" t="n">
        <f aca="false">SUM(U10:U21)</f>
        <v>1150.39999999999</v>
      </c>
      <c r="V22" s="1"/>
      <c r="W22" s="1"/>
      <c r="X22" s="1"/>
      <c r="Y22" s="46" t="n">
        <f aca="false">SUM(Y10:Y21)</f>
        <v>4941.04000000001</v>
      </c>
      <c r="Z22" s="46" t="n">
        <f aca="false">SUM(Z10:Z21)</f>
        <v>0</v>
      </c>
      <c r="AA22" s="1"/>
      <c r="AB22" s="46" t="n">
        <f aca="false">SUM(AB10:AB21)</f>
        <v>430976.278333333</v>
      </c>
      <c r="AC22" s="96"/>
      <c r="AD22" s="1"/>
      <c r="AE22" s="46" t="n">
        <f aca="false">SUM(AE10:AE21)</f>
        <v>0</v>
      </c>
      <c r="AF22" s="46" t="n">
        <f aca="false">SUM(AF10:AF21)</f>
        <v>417059.4</v>
      </c>
      <c r="AG22" s="1"/>
      <c r="AH22" s="96"/>
      <c r="AI22" s="1"/>
      <c r="AJ22" s="46" t="n">
        <f aca="false">SUM(AJ10:AJ21)</f>
        <v>16.580999999999</v>
      </c>
      <c r="AK22" s="46" t="n">
        <f aca="false">SUM(AK10:AK21)</f>
        <v>430992.859333333</v>
      </c>
      <c r="AL22" s="1"/>
      <c r="AM22" s="1"/>
      <c r="AN22" s="46" t="n">
        <f aca="false">SUM(AN10:AN21)</f>
        <v>663.239999999962</v>
      </c>
      <c r="AO22" s="46" t="n">
        <f aca="false">SUM(AO10:AO21)</f>
        <v>417722.64</v>
      </c>
      <c r="AP22" s="1"/>
      <c r="AQ22" s="1"/>
      <c r="AR22" s="96"/>
      <c r="AS22" s="1"/>
      <c r="AT22" s="46" t="n">
        <f aca="false">SUM(AT10:AT21)</f>
        <v>243.073333333334</v>
      </c>
      <c r="AU22" s="46" t="n">
        <f aca="false">SUM(AU10:AU21)</f>
        <v>417965.713333333</v>
      </c>
      <c r="AV22" s="1"/>
      <c r="AW22" s="96"/>
      <c r="AX22" s="122"/>
      <c r="AY22" s="46" t="n">
        <f aca="false">SUM(AY10:AY21)</f>
        <v>0</v>
      </c>
      <c r="AZ22" s="46" t="n">
        <f aca="false">SUM(AZ10:AZ21)</f>
        <v>418643.76</v>
      </c>
      <c r="BA22" s="15"/>
      <c r="BB22" s="96"/>
      <c r="BC22" s="1"/>
      <c r="BD22" s="46" t="n">
        <f aca="false">SUM(BD10:BD21)</f>
        <v>6325.5</v>
      </c>
      <c r="BE22" s="46" t="n">
        <f aca="false">SUM(BE10:BE21)</f>
        <v>424291.213333333</v>
      </c>
      <c r="BF22" s="1"/>
      <c r="BG22" s="1"/>
      <c r="BH22" s="46" t="n">
        <f aca="false">SUM(BH10:BH21)</f>
        <v>12651</v>
      </c>
      <c r="BI22" s="46" t="n">
        <f aca="false">SUM(BI10:BI21)</f>
        <v>431294.76</v>
      </c>
      <c r="BJ22" s="1"/>
      <c r="BK22" s="1"/>
      <c r="BL22" s="96"/>
      <c r="BM22" s="1"/>
      <c r="BN22" s="46" t="n">
        <f aca="false">SUM(BN10:BN21)</f>
        <v>1707.74</v>
      </c>
      <c r="BO22" s="1"/>
      <c r="BP22" s="1"/>
      <c r="BQ22" s="1"/>
      <c r="BR22" s="46" t="n">
        <f aca="false">SUM(BR10:BR21)</f>
        <v>9707.55</v>
      </c>
      <c r="BS22" s="46" t="n">
        <f aca="false">SUM(BS10:BS21)</f>
        <v>0</v>
      </c>
      <c r="BT22" s="1"/>
      <c r="BU22" s="46" t="n">
        <f aca="false">SUM(BU10:BU21)</f>
        <v>442710.05</v>
      </c>
      <c r="BV22" s="96"/>
      <c r="BW22" s="122"/>
      <c r="BX22" s="46" t="n">
        <f aca="false">SUM(BX10:BX21)</f>
        <v>-14302.68</v>
      </c>
      <c r="BY22" s="46" t="n">
        <f aca="false">SUM(BY10:BY21)</f>
        <v>428407.37</v>
      </c>
      <c r="BZ22" s="1"/>
      <c r="CA22" s="96"/>
      <c r="CB22" s="122"/>
      <c r="CC22" s="46" t="n">
        <f aca="false">SUM(CC10:CC21)</f>
        <v>10630.026</v>
      </c>
      <c r="CD22" s="46" t="n">
        <f aca="false">SUM(CD10:CD21)</f>
        <v>439037.396</v>
      </c>
      <c r="CE22" s="1"/>
      <c r="CF22" s="96"/>
      <c r="CG22" s="122"/>
      <c r="CH22" s="46" t="n">
        <f aca="false">SUM(CH10:CH21)</f>
        <v>0</v>
      </c>
      <c r="CI22" s="46" t="n">
        <f aca="false">SUM(CI10:CI21)</f>
        <v>443630.4</v>
      </c>
      <c r="CJ22" s="1"/>
      <c r="CK22" s="96"/>
      <c r="CL22" s="1"/>
      <c r="CM22" s="46" t="n">
        <f aca="false">SUM(CM10:CM21)</f>
        <v>1318.45866666666</v>
      </c>
      <c r="CN22" s="123" t="n">
        <f aca="false">SUM(CN10:CN21)</f>
        <v>0</v>
      </c>
      <c r="CO22" s="1"/>
      <c r="CP22" s="1"/>
      <c r="CQ22" s="46" t="n">
        <f aca="false">SUM(CQ10:CQ21)</f>
        <v>14813.956</v>
      </c>
      <c r="CR22" s="46" t="n">
        <f aca="false">SUM(CR10:CR21)</f>
        <v>0</v>
      </c>
      <c r="CS22" s="1"/>
      <c r="CT22" s="46" t="n">
        <f aca="false">SUM(CT10:CT21)</f>
        <v>459762.814666667</v>
      </c>
      <c r="CU22" s="96"/>
    </row>
    <row r="23" customFormat="false" ht="15.75" hidden="false" customHeight="true" outlineLevel="0" collapsed="false">
      <c r="A23" s="55"/>
      <c r="B23" s="1"/>
      <c r="C23" s="1"/>
      <c r="D23" s="92"/>
      <c r="E23" s="122"/>
      <c r="F23" s="1"/>
      <c r="G23" s="1"/>
      <c r="H23" s="92"/>
      <c r="I23" s="94"/>
      <c r="J23" s="1"/>
      <c r="K23" s="1"/>
      <c r="L23" s="1"/>
      <c r="M23" s="1"/>
      <c r="N23" s="96"/>
      <c r="O23" s="1"/>
      <c r="P23" s="1"/>
      <c r="Q23" s="1"/>
      <c r="R23" s="1"/>
      <c r="S23" s="96"/>
      <c r="T23" s="1"/>
      <c r="U23" s="1"/>
      <c r="V23" s="1"/>
      <c r="W23" s="1"/>
      <c r="X23" s="1"/>
      <c r="Y23" s="1"/>
      <c r="Z23" s="1"/>
      <c r="AA23" s="1"/>
      <c r="AB23" s="1"/>
      <c r="AC23" s="96"/>
      <c r="AD23" s="1"/>
      <c r="AE23" s="1"/>
      <c r="AF23" s="1"/>
      <c r="AG23" s="1"/>
      <c r="AH23" s="96"/>
      <c r="AI23" s="1"/>
      <c r="AJ23" s="1"/>
      <c r="AK23" s="1"/>
      <c r="AL23" s="1"/>
      <c r="AM23" s="1"/>
      <c r="AN23" s="1"/>
      <c r="AO23" s="1"/>
      <c r="AP23" s="1"/>
      <c r="AQ23" s="1"/>
      <c r="AR23" s="96"/>
      <c r="AS23" s="1"/>
      <c r="AT23" s="1"/>
      <c r="AU23" s="1"/>
      <c r="AV23" s="1"/>
      <c r="AW23" s="96"/>
      <c r="AX23" s="1"/>
      <c r="AY23" s="1"/>
      <c r="AZ23" s="1"/>
      <c r="BA23" s="1"/>
      <c r="BB23" s="96"/>
      <c r="BC23" s="15"/>
      <c r="BD23" s="15"/>
      <c r="BE23" s="15"/>
      <c r="BF23" s="15"/>
      <c r="BG23" s="15"/>
      <c r="BH23" s="15"/>
      <c r="BI23" s="15"/>
      <c r="BJ23" s="15"/>
      <c r="BK23" s="15"/>
      <c r="BL23" s="96"/>
      <c r="BM23" s="1"/>
      <c r="BN23" s="1"/>
      <c r="BO23" s="1"/>
      <c r="BP23" s="1"/>
      <c r="BQ23" s="1"/>
      <c r="BR23" s="1"/>
      <c r="BS23" s="1"/>
      <c r="BT23" s="1"/>
      <c r="BU23" s="1"/>
      <c r="BV23" s="96"/>
      <c r="BW23" s="1"/>
      <c r="BX23" s="1"/>
      <c r="BY23" s="1"/>
      <c r="BZ23" s="1"/>
      <c r="CA23" s="96"/>
      <c r="CB23" s="1"/>
      <c r="CC23" s="1"/>
      <c r="CD23" s="1"/>
      <c r="CE23" s="1"/>
      <c r="CF23" s="96"/>
      <c r="CG23" s="1"/>
      <c r="CH23" s="1"/>
      <c r="CI23" s="1"/>
      <c r="CJ23" s="1"/>
      <c r="CK23" s="96"/>
    </row>
    <row r="24" customFormat="false" ht="15.75" hidden="false" customHeight="true" outlineLevel="0" collapsed="false">
      <c r="A24" s="55"/>
      <c r="B24" s="1"/>
      <c r="C24" s="1"/>
      <c r="D24" s="1"/>
      <c r="E24" s="1"/>
      <c r="F24" s="1"/>
      <c r="G24" s="1"/>
      <c r="H24" s="1"/>
      <c r="I24" s="94"/>
      <c r="J24" s="124" t="n">
        <v>43076</v>
      </c>
      <c r="K24" s="125" t="s">
        <v>207</v>
      </c>
      <c r="L24" s="1"/>
      <c r="M24" s="15"/>
      <c r="N24" s="15"/>
      <c r="O24" s="1"/>
      <c r="P24" s="1"/>
      <c r="Q24" s="1"/>
      <c r="R24" s="1"/>
      <c r="S24" s="15"/>
      <c r="T24" s="1"/>
      <c r="U24" s="1"/>
      <c r="V24" s="1"/>
      <c r="W24" s="1"/>
      <c r="X24" s="1"/>
      <c r="Y24" s="1"/>
      <c r="Z24" s="1"/>
      <c r="AA24" s="1"/>
      <c r="AB24" s="1"/>
      <c r="AC24" s="15"/>
      <c r="AD24" s="1"/>
      <c r="AE24" s="1"/>
      <c r="AF24" s="1"/>
      <c r="AG24" s="1"/>
      <c r="AH24" s="15"/>
      <c r="AI24" s="15"/>
      <c r="AJ24" s="15"/>
      <c r="AK24" s="15"/>
      <c r="AL24" s="15"/>
      <c r="AM24" s="1"/>
      <c r="AN24" s="1"/>
      <c r="AO24" s="1"/>
      <c r="AP24" s="1"/>
      <c r="AQ24" s="1"/>
      <c r="AR24" s="15"/>
      <c r="AS24" s="1"/>
      <c r="AT24" s="1"/>
      <c r="AU24" s="1"/>
      <c r="AV24" s="1"/>
      <c r="AW24" s="15"/>
      <c r="AX24" s="1"/>
      <c r="AY24" s="1"/>
      <c r="AZ24" s="1"/>
      <c r="BA24" s="1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5"/>
      <c r="CD24" s="1"/>
      <c r="CE24" s="1"/>
      <c r="CF24" s="1"/>
      <c r="CG24" s="1"/>
      <c r="CH24" s="1"/>
      <c r="CI24" s="1"/>
      <c r="CJ24" s="1"/>
      <c r="CK24" s="1"/>
    </row>
    <row r="25" customFormat="false" ht="15.75" hidden="false" customHeight="true" outlineLevel="0" collapsed="false">
      <c r="A25" s="55"/>
      <c r="B25" s="1"/>
      <c r="C25" s="1"/>
      <c r="D25" s="1"/>
      <c r="E25" s="1"/>
      <c r="F25" s="1"/>
      <c r="G25" s="1"/>
      <c r="H25" s="1"/>
      <c r="I25" s="15"/>
      <c r="J25" s="126" t="n">
        <v>43100</v>
      </c>
      <c r="K25" s="127" t="s">
        <v>208</v>
      </c>
      <c r="L25" s="1"/>
      <c r="M25" s="15"/>
      <c r="N25" s="15"/>
      <c r="O25" s="1"/>
      <c r="P25" s="15"/>
      <c r="Q25" s="1"/>
      <c r="R25" s="1"/>
      <c r="S25" s="15"/>
      <c r="T25" s="1"/>
      <c r="U25" s="1"/>
      <c r="V25" s="1"/>
      <c r="W25" s="1"/>
      <c r="X25" s="1"/>
      <c r="Y25" s="1"/>
      <c r="Z25" s="1"/>
      <c r="AA25" s="1"/>
      <c r="AB25" s="1"/>
      <c r="AC25" s="15"/>
      <c r="AD25" s="1"/>
      <c r="AE25" s="1"/>
      <c r="AF25" s="1"/>
      <c r="AG25" s="1"/>
      <c r="AH25" s="15"/>
      <c r="AI25" s="128"/>
      <c r="AJ25" s="125" t="s">
        <v>207</v>
      </c>
      <c r="AK25" s="1"/>
      <c r="AL25" s="15"/>
      <c r="AM25" s="1"/>
      <c r="AN25" s="1"/>
      <c r="AO25" s="1"/>
      <c r="AP25" s="1"/>
      <c r="AQ25" s="1"/>
      <c r="AR25" s="15"/>
      <c r="AS25" s="1"/>
      <c r="AT25" s="1"/>
      <c r="AU25" s="1"/>
      <c r="AV25" s="1"/>
      <c r="AW25" s="15"/>
      <c r="AX25" s="1"/>
      <c r="AY25" s="1"/>
      <c r="AZ25" s="1"/>
      <c r="BA25" s="1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</row>
    <row r="26" customFormat="false" ht="15.75" hidden="false" customHeight="true" outlineLevel="0" collapsed="false">
      <c r="A26" s="55"/>
      <c r="B26" s="1"/>
      <c r="C26" s="1"/>
      <c r="D26" s="1"/>
      <c r="E26" s="1"/>
      <c r="F26" s="1"/>
      <c r="G26" s="1"/>
      <c r="H26" s="1"/>
      <c r="I26" s="15"/>
      <c r="J26" s="129" t="n">
        <f aca="false">J24-J25</f>
        <v>-24</v>
      </c>
      <c r="K26" s="44" t="s">
        <v>146</v>
      </c>
      <c r="L26" s="1"/>
      <c r="M26" s="15"/>
      <c r="N26" s="15"/>
      <c r="O26" s="53"/>
      <c r="P26" s="15" t="n">
        <f aca="false">K7-12933.36</f>
        <v>402236.28</v>
      </c>
      <c r="Q26" s="1"/>
      <c r="R26" s="1"/>
      <c r="S26" s="15"/>
      <c r="T26" s="1"/>
      <c r="U26" s="1"/>
      <c r="V26" s="1"/>
      <c r="W26" s="1"/>
      <c r="X26" s="1"/>
      <c r="Y26" s="1"/>
      <c r="Z26" s="1"/>
      <c r="AA26" s="1"/>
      <c r="AB26" s="1"/>
      <c r="AC26" s="15"/>
      <c r="AD26" s="1"/>
      <c r="AE26" s="1"/>
      <c r="AF26" s="1"/>
      <c r="AG26" s="1"/>
      <c r="AH26" s="15"/>
      <c r="AI26" s="126"/>
      <c r="AJ26" s="127" t="s">
        <v>208</v>
      </c>
      <c r="AK26" s="1"/>
      <c r="AL26" s="15"/>
      <c r="AM26" s="1"/>
      <c r="AN26" s="1"/>
      <c r="AO26" s="1"/>
      <c r="AP26" s="1"/>
      <c r="AQ26" s="1"/>
      <c r="AR26" s="15"/>
      <c r="AS26" s="1"/>
      <c r="AT26" s="1"/>
      <c r="AU26" s="1"/>
      <c r="AV26" s="1"/>
      <c r="AW26" s="15"/>
      <c r="AX26" s="1"/>
      <c r="AY26" s="1"/>
      <c r="AZ26" s="1"/>
      <c r="BA26" s="1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</row>
    <row r="27" customFormat="false" ht="15.75" hidden="false" customHeight="true" outlineLevel="0" collapsed="false">
      <c r="A27" s="55"/>
      <c r="B27" s="1"/>
      <c r="C27" s="1"/>
      <c r="D27" s="1"/>
      <c r="E27" s="1"/>
      <c r="F27" s="15"/>
      <c r="G27" s="1"/>
      <c r="H27" s="1"/>
      <c r="I27" s="15"/>
      <c r="J27" s="1"/>
      <c r="K27" s="127"/>
      <c r="L27" s="15"/>
      <c r="M27" s="15"/>
      <c r="N27" s="15"/>
      <c r="O27" s="1"/>
      <c r="P27" s="1"/>
      <c r="Q27" s="1"/>
      <c r="R27" s="1"/>
      <c r="S27" s="15"/>
      <c r="T27" s="1"/>
      <c r="U27" s="1"/>
      <c r="V27" s="1"/>
      <c r="W27" s="1"/>
      <c r="X27" s="1"/>
      <c r="Y27" s="1"/>
      <c r="Z27" s="1"/>
      <c r="AA27" s="1"/>
      <c r="AB27" s="1"/>
      <c r="AC27" s="15"/>
      <c r="AD27" s="1"/>
      <c r="AE27" s="1"/>
      <c r="AF27" s="1"/>
      <c r="AG27" s="1"/>
      <c r="AH27" s="15"/>
      <c r="AI27" s="129"/>
      <c r="AJ27" s="44" t="s">
        <v>146</v>
      </c>
      <c r="AK27" s="1"/>
      <c r="AL27" s="15"/>
      <c r="AM27" s="1"/>
      <c r="AN27" s="1"/>
      <c r="AO27" s="1"/>
      <c r="AP27" s="1"/>
      <c r="AQ27" s="1"/>
      <c r="AR27" s="15"/>
      <c r="AS27" s="1"/>
      <c r="AT27" s="1"/>
      <c r="AU27" s="1"/>
      <c r="AV27" s="1"/>
      <c r="AW27" s="15"/>
      <c r="AX27" s="1"/>
      <c r="AY27" s="1"/>
      <c r="AZ27" s="1"/>
      <c r="BA27" s="1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</row>
    <row r="28" customFormat="false" ht="15.75" hidden="false" customHeight="true" outlineLevel="0" collapsed="false">
      <c r="A28" s="55"/>
      <c r="B28" s="1"/>
      <c r="C28" s="1"/>
      <c r="D28" s="1"/>
      <c r="E28" s="1"/>
      <c r="F28" s="1"/>
      <c r="G28" s="1"/>
      <c r="H28" s="1"/>
      <c r="I28" s="15"/>
      <c r="J28" s="130"/>
      <c r="K28" s="1"/>
      <c r="L28" s="1"/>
      <c r="M28" s="15"/>
      <c r="N28" s="15"/>
      <c r="O28" s="1"/>
      <c r="P28" s="1"/>
      <c r="Q28" s="1"/>
      <c r="R28" s="1"/>
      <c r="S28" s="15"/>
      <c r="T28" s="1"/>
      <c r="U28" s="1"/>
      <c r="V28" s="1"/>
      <c r="W28" s="1"/>
      <c r="X28" s="1"/>
      <c r="Y28" s="1"/>
      <c r="Z28" s="1"/>
      <c r="AA28" s="1"/>
      <c r="AB28" s="1"/>
      <c r="AC28" s="15"/>
      <c r="AD28" s="1"/>
      <c r="AE28" s="1"/>
      <c r="AF28" s="1"/>
      <c r="AG28" s="1"/>
      <c r="AH28" s="15"/>
      <c r="AI28" s="1"/>
      <c r="AJ28" s="127"/>
      <c r="AK28" s="1"/>
      <c r="AL28" s="15"/>
      <c r="AM28" s="1"/>
      <c r="AN28" s="1"/>
      <c r="AO28" s="1"/>
      <c r="AP28" s="1"/>
      <c r="AQ28" s="1"/>
      <c r="AR28" s="15"/>
      <c r="AS28" s="1"/>
      <c r="AT28" s="1"/>
      <c r="AU28" s="1"/>
      <c r="AV28" s="1"/>
      <c r="AW28" s="15"/>
      <c r="AX28" s="1"/>
      <c r="AY28" s="1"/>
      <c r="AZ28" s="1"/>
      <c r="BA28" s="1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</row>
    <row r="29" customFormat="false" ht="15.75" hidden="false" customHeight="true" outlineLevel="0" collapsed="false">
      <c r="A29" s="55"/>
      <c r="B29" s="1"/>
      <c r="C29" s="1"/>
      <c r="D29" s="1"/>
      <c r="E29" s="1"/>
      <c r="F29" s="1"/>
      <c r="G29" s="1"/>
      <c r="H29" s="1"/>
      <c r="I29" s="15"/>
      <c r="J29" s="130"/>
      <c r="K29" s="125" t="s">
        <v>207</v>
      </c>
      <c r="L29" s="1"/>
      <c r="M29" s="15"/>
      <c r="N29" s="15"/>
      <c r="O29" s="1"/>
      <c r="P29" s="1"/>
      <c r="Q29" s="1"/>
      <c r="R29" s="1"/>
      <c r="S29" s="15"/>
      <c r="T29" s="1"/>
      <c r="U29" s="1"/>
      <c r="V29" s="1"/>
      <c r="W29" s="1"/>
      <c r="X29" s="1"/>
      <c r="Y29" s="1"/>
      <c r="Z29" s="1"/>
      <c r="AA29" s="1"/>
      <c r="AB29" s="1"/>
      <c r="AC29" s="15"/>
      <c r="AD29" s="1"/>
      <c r="AE29" s="1"/>
      <c r="AF29" s="1"/>
      <c r="AG29" s="1"/>
      <c r="AH29" s="15"/>
      <c r="AI29" s="130"/>
      <c r="AJ29" s="1"/>
      <c r="AK29" s="1"/>
      <c r="AL29" s="15"/>
      <c r="AM29" s="1"/>
      <c r="AN29" s="1"/>
      <c r="AO29" s="1"/>
      <c r="AP29" s="1"/>
      <c r="AQ29" s="1"/>
      <c r="AR29" s="15"/>
      <c r="AS29" s="1"/>
      <c r="AT29" s="1"/>
      <c r="AU29" s="1"/>
      <c r="AV29" s="1"/>
      <c r="AW29" s="15"/>
      <c r="AX29" s="1"/>
      <c r="AY29" s="1"/>
      <c r="AZ29" s="1"/>
      <c r="BA29" s="1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</row>
    <row r="30" customFormat="false" ht="15.75" hidden="false" customHeight="true" outlineLevel="0" collapsed="false">
      <c r="A30" s="55"/>
      <c r="B30" s="1"/>
      <c r="C30" s="1"/>
      <c r="D30" s="1"/>
      <c r="E30" s="1"/>
      <c r="F30" s="1"/>
      <c r="G30" s="1"/>
      <c r="H30" s="1"/>
      <c r="I30" s="15"/>
      <c r="J30" s="131"/>
      <c r="K30" s="1" t="s">
        <v>209</v>
      </c>
      <c r="L30" s="1"/>
      <c r="M30" s="15"/>
      <c r="N30" s="15"/>
      <c r="O30" s="1"/>
      <c r="P30" s="1"/>
      <c r="Q30" s="1"/>
      <c r="R30" s="1"/>
      <c r="S30" s="15"/>
      <c r="T30" s="1"/>
      <c r="U30" s="1"/>
      <c r="V30" s="1"/>
      <c r="W30" s="1"/>
      <c r="X30" s="1"/>
      <c r="Y30" s="1"/>
      <c r="Z30" s="1"/>
      <c r="AA30" s="1"/>
      <c r="AB30" s="1"/>
      <c r="AC30" s="15"/>
      <c r="AD30" s="1"/>
      <c r="AE30" s="1"/>
      <c r="AF30" s="1"/>
      <c r="AG30" s="1"/>
      <c r="AH30" s="15"/>
      <c r="AI30" s="130"/>
      <c r="AJ30" s="125" t="s">
        <v>207</v>
      </c>
      <c r="AK30" s="1"/>
      <c r="AL30" s="15"/>
      <c r="AM30" s="1"/>
      <c r="AN30" s="1"/>
      <c r="AO30" s="1"/>
      <c r="AP30" s="1"/>
      <c r="AQ30" s="1"/>
      <c r="AR30" s="15"/>
      <c r="AS30" s="1"/>
      <c r="AT30" s="1"/>
      <c r="AU30" s="1"/>
      <c r="AV30" s="1"/>
      <c r="AW30" s="15"/>
      <c r="AX30" s="1"/>
      <c r="AY30" s="1"/>
      <c r="AZ30" s="1"/>
      <c r="BA30" s="1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</row>
    <row r="31" customFormat="false" ht="15.75" hidden="false" customHeight="true" outlineLevel="0" collapsed="false">
      <c r="A31" s="55"/>
      <c r="B31" s="1"/>
      <c r="C31" s="1"/>
      <c r="D31" s="1"/>
      <c r="E31" s="1"/>
      <c r="F31" s="1"/>
      <c r="G31" s="1"/>
      <c r="H31" s="1"/>
      <c r="I31" s="15"/>
      <c r="J31" s="131"/>
      <c r="K31" s="1"/>
      <c r="L31" s="1"/>
      <c r="M31" s="15"/>
      <c r="N31" s="15"/>
      <c r="O31" s="1"/>
      <c r="P31" s="1"/>
      <c r="Q31" s="1"/>
      <c r="R31" s="1"/>
      <c r="S31" s="15"/>
      <c r="T31" s="1"/>
      <c r="U31" s="1"/>
      <c r="V31" s="1"/>
      <c r="W31" s="1"/>
      <c r="X31" s="1"/>
      <c r="Y31" s="1"/>
      <c r="Z31" s="1"/>
      <c r="AA31" s="1"/>
      <c r="AB31" s="1"/>
      <c r="AC31" s="15"/>
      <c r="AD31" s="1"/>
      <c r="AE31" s="1"/>
      <c r="AF31" s="1"/>
      <c r="AG31" s="1"/>
      <c r="AH31" s="15"/>
      <c r="AI31" s="131"/>
      <c r="AJ31" s="1" t="s">
        <v>209</v>
      </c>
      <c r="AK31" s="1"/>
      <c r="AL31" s="15"/>
      <c r="AM31" s="1"/>
      <c r="AN31" s="1"/>
      <c r="AO31" s="1"/>
      <c r="AP31" s="1"/>
      <c r="AQ31" s="1"/>
      <c r="AR31" s="15"/>
      <c r="AS31" s="1"/>
      <c r="AT31" s="1"/>
      <c r="AU31" s="1"/>
      <c r="AV31" s="1"/>
      <c r="AW31" s="15"/>
      <c r="AX31" s="1"/>
      <c r="AY31" s="1"/>
      <c r="AZ31" s="1"/>
      <c r="BA31" s="1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</row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87">
    <mergeCell ref="B3:D3"/>
    <mergeCell ref="E3:H3"/>
    <mergeCell ref="I3:I6"/>
    <mergeCell ref="J3:M3"/>
    <mergeCell ref="N3:N6"/>
    <mergeCell ref="O3:R3"/>
    <mergeCell ref="S3:S6"/>
    <mergeCell ref="T3:AB3"/>
    <mergeCell ref="AC3:AC6"/>
    <mergeCell ref="AD3:AG3"/>
    <mergeCell ref="AH3:AH6"/>
    <mergeCell ref="AI3:AL3"/>
    <mergeCell ref="AM3:AP3"/>
    <mergeCell ref="AR3:AR6"/>
    <mergeCell ref="AS3:AV3"/>
    <mergeCell ref="AW3:AW6"/>
    <mergeCell ref="AX3:BA3"/>
    <mergeCell ref="BB3:BB6"/>
    <mergeCell ref="BC3:BK3"/>
    <mergeCell ref="BL3:BL6"/>
    <mergeCell ref="BM3:BU3"/>
    <mergeCell ref="BV3:BV6"/>
    <mergeCell ref="BW3:BZ3"/>
    <mergeCell ref="CA3:CA6"/>
    <mergeCell ref="CB3:CE3"/>
    <mergeCell ref="CF3:CF6"/>
    <mergeCell ref="CG3:CJ3"/>
    <mergeCell ref="CK3:CK6"/>
    <mergeCell ref="CL3:CT3"/>
    <mergeCell ref="CU3:CU6"/>
    <mergeCell ref="B4:D4"/>
    <mergeCell ref="E4:H4"/>
    <mergeCell ref="J4:M4"/>
    <mergeCell ref="O4:R4"/>
    <mergeCell ref="T4:AB4"/>
    <mergeCell ref="AD4:AG4"/>
    <mergeCell ref="AI4:AL4"/>
    <mergeCell ref="AM4:AP4"/>
    <mergeCell ref="AS4:AV4"/>
    <mergeCell ref="AX4:BA4"/>
    <mergeCell ref="BC4:BK4"/>
    <mergeCell ref="BM4:BU4"/>
    <mergeCell ref="BW4:BZ4"/>
    <mergeCell ref="CB4:CE4"/>
    <mergeCell ref="CG4:CJ4"/>
    <mergeCell ref="CL4:CT4"/>
    <mergeCell ref="B5:D5"/>
    <mergeCell ref="E5:H5"/>
    <mergeCell ref="J5:M5"/>
    <mergeCell ref="O5:R5"/>
    <mergeCell ref="T5:W5"/>
    <mergeCell ref="X5:AA5"/>
    <mergeCell ref="AD5:AG5"/>
    <mergeCell ref="AI5:AL5"/>
    <mergeCell ref="AM5:AP5"/>
    <mergeCell ref="AS5:AV5"/>
    <mergeCell ref="AX5:BA5"/>
    <mergeCell ref="BC5:BF5"/>
    <mergeCell ref="BG5:BK5"/>
    <mergeCell ref="BM5:BP5"/>
    <mergeCell ref="BQ5:BT5"/>
    <mergeCell ref="BW5:BZ5"/>
    <mergeCell ref="CB5:CE5"/>
    <mergeCell ref="CG5:CJ5"/>
    <mergeCell ref="CL5:CO5"/>
    <mergeCell ref="CP5:CS5"/>
    <mergeCell ref="B6:B7"/>
    <mergeCell ref="B8:C8"/>
    <mergeCell ref="E8:F8"/>
    <mergeCell ref="J8:K8"/>
    <mergeCell ref="O8:P8"/>
    <mergeCell ref="T8:U8"/>
    <mergeCell ref="X8:Y8"/>
    <mergeCell ref="AD8:AE8"/>
    <mergeCell ref="AI8:AJ8"/>
    <mergeCell ref="AM8:AN8"/>
    <mergeCell ref="AS8:AT8"/>
    <mergeCell ref="AX8:AY8"/>
    <mergeCell ref="BC8:BD8"/>
    <mergeCell ref="BG8:BH8"/>
    <mergeCell ref="BM8:BN8"/>
    <mergeCell ref="BQ8:BR8"/>
    <mergeCell ref="BW8:BX8"/>
    <mergeCell ref="CB8:CC8"/>
    <mergeCell ref="CG8:CH8"/>
    <mergeCell ref="CL8:CM8"/>
    <mergeCell ref="CP8:CQ8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182</TotalTime>
  <Application>LibreOffice/6.0.1.1$Windows_X86_64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2018-03-05T11:36:05Z</dcterms:created>
  <dc:creator>Karol Konopka Bueno</dc:creator>
  <dc:description/>
  <dc:language>pt-BR</dc:language>
  <cp:lastModifiedBy/>
  <dcterms:modified xsi:type="dcterms:W3CDTF">2021-03-17T09:21:28Z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