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71301BF2-BC70-4099-B797-B906EE08DEAD}" xr6:coauthVersionLast="46" xr6:coauthVersionMax="46" xr10:uidLastSave="{00000000-0000-0000-0000-000000000000}"/>
  <bookViews>
    <workbookView xWindow="-120" yWindow="-120" windowWidth="20730" windowHeight="11160" tabRatio="51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4" l="1"/>
  <c r="AR7" i="4"/>
  <c r="AM7" i="4"/>
  <c r="AH7" i="4"/>
  <c r="AC7" i="4"/>
  <c r="X7" i="4"/>
  <c r="S7" i="4"/>
  <c r="N7" i="4"/>
  <c r="AP34" i="4"/>
  <c r="AO34" i="4"/>
  <c r="AP17" i="4"/>
  <c r="AO17" i="4"/>
  <c r="AE17" i="4"/>
  <c r="AF17" i="4" s="1"/>
  <c r="Z17" i="4"/>
  <c r="Z34" i="4" s="1"/>
  <c r="P17" i="4"/>
  <c r="P34" i="4" s="1"/>
  <c r="AA17" i="4" l="1"/>
  <c r="AA34" i="4" s="1"/>
  <c r="Q17" i="4"/>
  <c r="Q34" i="4" s="1"/>
  <c r="O38" i="4" l="1"/>
  <c r="K34" i="4"/>
  <c r="B3" i="4" l="1"/>
  <c r="AN38" i="4" l="1"/>
  <c r="AD26" i="4"/>
  <c r="AF22" i="4"/>
  <c r="Y38" i="4"/>
  <c r="AJ22" i="4" l="1"/>
  <c r="AQ7" i="4"/>
  <c r="AE22" i="4"/>
  <c r="R7" i="4"/>
  <c r="AB7" i="4" l="1"/>
  <c r="C7" i="4"/>
  <c r="B4" i="4"/>
  <c r="U22" i="4" l="1"/>
  <c r="G7" i="4"/>
  <c r="F10" i="4" l="1"/>
  <c r="G22" i="4" l="1"/>
  <c r="F22" i="4"/>
  <c r="I7" i="4" s="1"/>
  <c r="H15" i="2" l="1"/>
  <c r="G15" i="2"/>
  <c r="E15" i="2"/>
  <c r="D52" i="1" l="1"/>
  <c r="F51" i="1"/>
  <c r="F50" i="1"/>
  <c r="F49" i="1"/>
  <c r="F48" i="1"/>
  <c r="D43" i="1"/>
  <c r="F42" i="1"/>
  <c r="G42" i="1" s="1"/>
  <c r="F41" i="1"/>
  <c r="G41" i="1" s="1"/>
  <c r="F40" i="1"/>
  <c r="G40" i="1" s="1"/>
  <c r="F39" i="1"/>
  <c r="G39" i="1" s="1"/>
  <c r="H49" i="1" l="1"/>
  <c r="H50" i="1"/>
  <c r="H48" i="1"/>
  <c r="H51" i="1"/>
  <c r="F52" i="1"/>
  <c r="G48" i="1"/>
  <c r="I48" i="1" s="1"/>
  <c r="G49" i="1"/>
  <c r="I49" i="1" s="1"/>
  <c r="G50" i="1"/>
  <c r="I50" i="1" s="1"/>
  <c r="G51" i="1"/>
  <c r="F43" i="1"/>
  <c r="H52" i="1" l="1"/>
  <c r="I51" i="1"/>
  <c r="F53" i="1"/>
  <c r="G52" i="1"/>
  <c r="G43" i="1"/>
  <c r="F29" i="1"/>
  <c r="F30" i="1"/>
  <c r="F31" i="1"/>
  <c r="G31" i="1" s="1"/>
  <c r="I41" i="1" s="1"/>
  <c r="F32" i="1"/>
  <c r="D33" i="1"/>
  <c r="I52" i="1" l="1"/>
  <c r="H31" i="1"/>
  <c r="H41" i="1"/>
  <c r="G32" i="1"/>
  <c r="I42" i="1" s="1"/>
  <c r="H42" i="1"/>
  <c r="H30" i="1"/>
  <c r="H40" i="1"/>
  <c r="H29" i="1"/>
  <c r="H39" i="1"/>
  <c r="G53" i="1"/>
  <c r="G29" i="1"/>
  <c r="I39" i="1" s="1"/>
  <c r="H32" i="1"/>
  <c r="F33" i="1"/>
  <c r="G30" i="1"/>
  <c r="I40" i="1" s="1"/>
  <c r="I43" i="1" l="1"/>
  <c r="H43" i="1"/>
  <c r="F44" i="1"/>
  <c r="G33" i="1"/>
  <c r="G44" i="1" l="1"/>
  <c r="D24" i="1"/>
  <c r="F4" i="2"/>
  <c r="F15" i="2" s="1"/>
  <c r="G20" i="1" l="1"/>
  <c r="G21" i="1"/>
  <c r="G22" i="1"/>
  <c r="G23" i="1"/>
  <c r="F24" i="1"/>
  <c r="G24" i="1" l="1"/>
  <c r="F34" i="1"/>
  <c r="H33" i="1"/>
  <c r="I29" i="1"/>
  <c r="I30" i="1"/>
  <c r="I32" i="1"/>
  <c r="I31" i="1"/>
  <c r="I33" i="1" l="1"/>
  <c r="G34" i="1"/>
  <c r="D16" i="1"/>
  <c r="F15" i="1"/>
  <c r="F14" i="1"/>
  <c r="H22" i="1" s="1"/>
  <c r="F13" i="1"/>
  <c r="F12" i="1"/>
  <c r="D8" i="1"/>
  <c r="F4" i="1"/>
  <c r="G4" i="1" s="1"/>
  <c r="G5" i="1"/>
  <c r="F6" i="1"/>
  <c r="G6" i="1" s="1"/>
  <c r="F7" i="1"/>
  <c r="G7" i="1" s="1"/>
  <c r="H12" i="1" l="1"/>
  <c r="H14" i="1"/>
  <c r="G8" i="1"/>
  <c r="F8" i="1"/>
  <c r="G15" i="1"/>
  <c r="H23" i="1"/>
  <c r="G12" i="1"/>
  <c r="H20" i="1"/>
  <c r="F16" i="1"/>
  <c r="G13" i="1"/>
  <c r="H21" i="1"/>
  <c r="H15" i="1"/>
  <c r="H13" i="1"/>
  <c r="G14" i="1"/>
  <c r="F25" i="1" l="1"/>
  <c r="H24" i="1"/>
  <c r="I14" i="1"/>
  <c r="I22" i="1"/>
  <c r="I15" i="1"/>
  <c r="I23" i="1"/>
  <c r="I12" i="1"/>
  <c r="I20" i="1"/>
  <c r="I13" i="1"/>
  <c r="I21" i="1"/>
  <c r="H16" i="1"/>
  <c r="G16" i="1"/>
  <c r="G25" i="1" s="1"/>
  <c r="I16" i="1" l="1"/>
  <c r="I24" i="1"/>
</calcChain>
</file>

<file path=xl/sharedStrings.xml><?xml version="1.0" encoding="utf-8"?>
<sst xmlns="http://schemas.openxmlformats.org/spreadsheetml/2006/main" count="272" uniqueCount="93">
  <si>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</si>
  <si>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</si>
  <si>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</si>
  <si>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</si>
  <si>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</si>
  <si>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</si>
  <si>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</si>
  <si>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</si>
  <si>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</si>
  <si>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</si>
  <si>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</si>
  <si>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</si>
  <si>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</si>
  <si>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</si>
  <si>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</si>
  <si>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Vigia diurno</t>
  </si>
  <si>
    <t>Vigia noturno</t>
  </si>
  <si>
    <t>DIFERENÇA MENSAL DOS VALORES</t>
  </si>
  <si>
    <t>DIFERENÇA ANUAL DOS VALORES</t>
  </si>
  <si>
    <t>Repactuação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</si>
  <si>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</si>
  <si>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</si>
  <si>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</si>
  <si>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</si>
  <si>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</si>
  <si>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</si>
  <si>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</si>
  <si>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</si>
  <si>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</si>
  <si>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</si>
  <si>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</si>
  <si>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</si>
  <si>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</si>
  <si>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</si>
  <si>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2º</t>
  </si>
  <si>
    <t>Vigência a partir de 01/01/2019</t>
  </si>
  <si>
    <t>3º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</si>
  <si>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</si>
  <si>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</si>
  <si>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</si>
  <si>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</si>
  <si>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</si>
  <si>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</si>
  <si>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</si>
  <si>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</si>
  <si>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</si>
  <si>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</si>
  <si>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</si>
  <si>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</si>
  <si>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d-1 do INÍCIO do período calculado</t>
  </si>
  <si>
    <t>Contrato 37.2017.ITR</t>
  </si>
  <si>
    <t>Valor inicial do Contrato - 30/06/2017</t>
  </si>
  <si>
    <t>30/06/2017 a 29/06/2018</t>
  </si>
  <si>
    <t>ADITIVO 01/2018 - 17/05/2018</t>
  </si>
  <si>
    <t>30/06/2018 a 29/06/2019</t>
  </si>
  <si>
    <t>Prorrogação</t>
  </si>
  <si>
    <t>23810.000289/2018-93</t>
  </si>
  <si>
    <t>APOSTILAMENTO 01/2018 - 13/07/2018</t>
  </si>
  <si>
    <t>23810.000369/2018-67</t>
  </si>
  <si>
    <t>APOSTILAMENTO 02/2018 - 05/12/2018</t>
  </si>
  <si>
    <t>23810.000412/2018-70</t>
  </si>
  <si>
    <t>CONTRATO 37.2017.ITR</t>
  </si>
  <si>
    <t>Zelador</t>
  </si>
  <si>
    <t>Auxiliar de limpeza II (com insalubridade)</t>
  </si>
  <si>
    <t>APOSTILAMENTO 01/2018 a partir de 30/06/2017</t>
  </si>
  <si>
    <t>APOSTILAMENTO 02/2018 a partir de 01/01/2018</t>
  </si>
  <si>
    <t>ADITIVO 02/2019 - 15/04/2019</t>
  </si>
  <si>
    <t>23810.000225/2019-45</t>
  </si>
  <si>
    <t>30/06/2019 a 29/06/2020</t>
  </si>
  <si>
    <t>APOSTILAMENTO 03/2019 - 11/12/2019</t>
  </si>
  <si>
    <t>23810.000685/2019-73</t>
  </si>
  <si>
    <t>APOSTILAMENTO 03/2019 a partir de 01/01/2019</t>
  </si>
  <si>
    <t>ADITIVO 03/2020 - 30/03/2020</t>
  </si>
  <si>
    <t>Reequilíbrio</t>
  </si>
  <si>
    <t>23810.000071/2020-25</t>
  </si>
  <si>
    <t>ADITIVO 04/2020 - 30/03/2020</t>
  </si>
  <si>
    <t>23810.000154/2020-14</t>
  </si>
  <si>
    <t>30/06/2020 a 29/06/2021</t>
  </si>
  <si>
    <t>APOSTILAMENTO 04/2020 - 15/04/2020</t>
  </si>
  <si>
    <t>23810.000131/2020-18</t>
  </si>
  <si>
    <t>ADITIVO 03/2020 - a partir de 01/01/2020</t>
  </si>
  <si>
    <t>APOSTILAMENTO 04/2020 a partir de 01/01/2020</t>
  </si>
  <si>
    <t>APOSTILAMENTO 01/2018 - REPACTUAÇÃO</t>
  </si>
  <si>
    <t>Vigência a partir de 30/06/2017</t>
  </si>
  <si>
    <t>APOSTILAMENTO 02/2018 - REPACTUAÇÃO</t>
  </si>
  <si>
    <t>Vigência a partir de 01/01/2018</t>
  </si>
  <si>
    <t>ADITIVO 02/2019 - PRORROGAÇÃO</t>
  </si>
  <si>
    <t>ADITIVO 01/2018 - PRORROGAÇÃO</t>
  </si>
  <si>
    <t>APOSTILAMENTO 03/2019 - REPACTUAÇÃO</t>
  </si>
  <si>
    <t>Vigência a partir de 01/01/2020</t>
  </si>
  <si>
    <t>ADITIVO 03/2020 - REEQUILÍBRIO</t>
  </si>
  <si>
    <t>ADITIVO 04/2020 - PRORROGAÇÃO</t>
  </si>
  <si>
    <t>APOSTILAMENTO 04/2020 - REPACTUAÇÃO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</si>
</sst>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0" applyNumberFormat="1"/>
    <xf numFmtId="0" fontId="0" fillId="0" borderId="2" xfId="0" applyBorder="1" applyAlignment="1">
      <alignment horizontal="center"/>
    </xf>
    <xf numFmtId="164" fontId="0" fillId="0" borderId="0" xfId="0" applyNumberFormat="1"/>
    <xf numFmtId="44" fontId="0" fillId="0" borderId="2" xfId="1" applyFont="1" applyFill="1" applyBorder="1"/>
    <xf numFmtId="164" fontId="0" fillId="0" borderId="2" xfId="0" applyNumberFormat="1" applyFill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1" fillId="0" borderId="2" xfId="1" applyFont="1" applyFill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4" fillId="0" borderId="2" xfId="0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6" xfId="1" applyFont="1" applyBorder="1"/>
    <xf numFmtId="44" fontId="0" fillId="0" borderId="1" xfId="1" applyFont="1" applyBorder="1"/>
    <xf numFmtId="0" fontId="11" fillId="8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/>
    <xf numFmtId="44" fontId="2" fillId="0" borderId="5" xfId="1" applyFont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44" fontId="0" fillId="0" borderId="14" xfId="1" applyFont="1" applyBorder="1"/>
    <xf numFmtId="0" fontId="0" fillId="0" borderId="15" xfId="0" applyBorder="1" applyAlignment="1"/>
    <xf numFmtId="44" fontId="2" fillId="0" borderId="15" xfId="1" applyFont="1" applyBorder="1" applyAlignment="1">
      <alignment horizontal="center" vertical="center"/>
    </xf>
    <xf numFmtId="0" fontId="0" fillId="0" borderId="15" xfId="0" applyBorder="1"/>
    <xf numFmtId="0" fontId="2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44" fontId="0" fillId="0" borderId="16" xfId="1" applyFont="1" applyBorder="1"/>
    <xf numFmtId="164" fontId="0" fillId="5" borderId="14" xfId="0" applyNumberFormat="1" applyFill="1" applyBorder="1"/>
    <xf numFmtId="44" fontId="0" fillId="0" borderId="15" xfId="0" applyNumberFormat="1" applyBorder="1" applyAlignment="1"/>
    <xf numFmtId="44" fontId="2" fillId="0" borderId="16" xfId="1" applyFont="1" applyBorder="1" applyAlignment="1">
      <alignment horizontal="center" vertical="center"/>
    </xf>
    <xf numFmtId="0" fontId="0" fillId="0" borderId="20" xfId="0" applyBorder="1"/>
    <xf numFmtId="44" fontId="0" fillId="6" borderId="4" xfId="1" applyNumberFormat="1" applyFont="1" applyFill="1" applyBorder="1"/>
    <xf numFmtId="0" fontId="2" fillId="5" borderId="3" xfId="0" applyFont="1" applyFill="1" applyBorder="1" applyAlignment="1">
      <alignment horizontal="center" vertical="center" wrapText="1"/>
    </xf>
    <xf numFmtId="164" fontId="0" fillId="5" borderId="3" xfId="0" applyNumberFormat="1" applyFill="1" applyBorder="1"/>
    <xf numFmtId="44" fontId="0" fillId="6" borderId="23" xfId="1" applyNumberFormat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4" fontId="15" fillId="0" borderId="0" xfId="1" applyFont="1" applyBorder="1" applyAlignment="1">
      <alignment horizontal="right" vertical="center"/>
    </xf>
    <xf numFmtId="16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11" fillId="8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44" fontId="0" fillId="9" borderId="2" xfId="1" applyFont="1" applyFill="1" applyBorder="1"/>
    <xf numFmtId="0" fontId="11" fillId="8" borderId="1" xfId="0" applyFont="1" applyFill="1" applyBorder="1" applyAlignment="1">
      <alignment horizontal="center"/>
    </xf>
    <xf numFmtId="164" fontId="0" fillId="0" borderId="0" xfId="0" applyNumberFormat="1" applyBorder="1" applyAlignment="1">
      <alignment vertical="center"/>
    </xf>
    <xf numFmtId="44" fontId="0" fillId="6" borderId="22" xfId="1" applyNumberFormat="1" applyFont="1" applyFill="1" applyBorder="1"/>
    <xf numFmtId="44" fontId="0" fillId="0" borderId="15" xfId="1" applyFont="1" applyFill="1" applyBorder="1"/>
    <xf numFmtId="165" fontId="0" fillId="0" borderId="0" xfId="0" applyNumberFormat="1" applyFill="1" applyBorder="1" applyAlignment="1">
      <alignment horizontal="center"/>
    </xf>
    <xf numFmtId="44" fontId="1" fillId="0" borderId="1" xfId="1" applyFont="1" applyBorder="1" applyAlignment="1">
      <alignment horizontal="center" vertical="center" wrapText="1"/>
    </xf>
    <xf numFmtId="0" fontId="0" fillId="9" borderId="0" xfId="0" applyNumberFormat="1" applyFill="1" applyBorder="1"/>
    <xf numFmtId="44" fontId="2" fillId="9" borderId="0" xfId="1" applyFont="1" applyFill="1" applyBorder="1" applyAlignment="1">
      <alignment horizontal="center" vertical="center" wrapText="1"/>
    </xf>
    <xf numFmtId="164" fontId="0" fillId="9" borderId="0" xfId="0" applyNumberFormat="1" applyFill="1" applyBorder="1"/>
    <xf numFmtId="164" fontId="0" fillId="9" borderId="0" xfId="0" applyNumberForma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29" xfId="0" applyFill="1" applyBorder="1"/>
    <xf numFmtId="0" fontId="0" fillId="0" borderId="30" xfId="0" applyFill="1" applyBorder="1"/>
    <xf numFmtId="44" fontId="0" fillId="0" borderId="31" xfId="1" applyFont="1" applyFill="1" applyBorder="1"/>
    <xf numFmtId="0" fontId="0" fillId="0" borderId="31" xfId="0" applyFill="1" applyBorder="1"/>
    <xf numFmtId="44" fontId="0" fillId="0" borderId="31" xfId="0" applyNumberFormat="1" applyBorder="1" applyAlignment="1"/>
    <xf numFmtId="44" fontId="0" fillId="0" borderId="32" xfId="1" applyFont="1" applyFill="1" applyBorder="1"/>
    <xf numFmtId="0" fontId="0" fillId="0" borderId="29" xfId="0" applyNumberFormat="1" applyBorder="1"/>
    <xf numFmtId="165" fontId="0" fillId="0" borderId="29" xfId="0" applyNumberFormat="1" applyFill="1" applyBorder="1" applyAlignment="1">
      <alignment horizontal="center"/>
    </xf>
    <xf numFmtId="0" fontId="12" fillId="0" borderId="30" xfId="0" applyFont="1" applyFill="1" applyBorder="1"/>
    <xf numFmtId="0" fontId="2" fillId="0" borderId="5" xfId="1" applyNumberFormat="1" applyFont="1" applyFill="1" applyBorder="1" applyAlignment="1">
      <alignment horizontal="center" vertical="center"/>
    </xf>
    <xf numFmtId="44" fontId="0" fillId="0" borderId="28" xfId="0" applyNumberFormat="1" applyBorder="1" applyAlignment="1"/>
    <xf numFmtId="44" fontId="0" fillId="0" borderId="27" xfId="0" applyNumberFormat="1" applyBorder="1" applyAlignment="1"/>
    <xf numFmtId="44" fontId="2" fillId="0" borderId="33" xfId="1" applyFont="1" applyBorder="1" applyAlignment="1">
      <alignment horizontal="center" vertical="center" wrapText="1"/>
    </xf>
    <xf numFmtId="164" fontId="0" fillId="0" borderId="33" xfId="0" applyNumberFormat="1" applyBorder="1" applyAlignment="1">
      <alignment vertical="center"/>
    </xf>
    <xf numFmtId="44" fontId="0" fillId="6" borderId="26" xfId="1" applyNumberFormat="1" applyFont="1" applyFill="1" applyBorder="1"/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14" fillId="0" borderId="17" xfId="1" applyFont="1" applyFill="1" applyBorder="1" applyAlignment="1">
      <alignment horizontal="center" vertical="center"/>
    </xf>
    <xf numFmtId="44" fontId="14" fillId="0" borderId="18" xfId="1" applyFont="1" applyFill="1" applyBorder="1" applyAlignment="1">
      <alignment horizontal="center" vertical="center"/>
    </xf>
    <xf numFmtId="44" fontId="14" fillId="0" borderId="19" xfId="1" applyFont="1" applyFill="1" applyBorder="1" applyAlignment="1">
      <alignment horizontal="center" vertical="center"/>
    </xf>
    <xf numFmtId="44" fontId="14" fillId="0" borderId="9" xfId="1" applyFont="1" applyFill="1" applyBorder="1" applyAlignment="1">
      <alignment horizontal="center" vertical="center"/>
    </xf>
    <xf numFmtId="44" fontId="14" fillId="0" borderId="10" xfId="1" applyFont="1" applyFill="1" applyBorder="1" applyAlignment="1">
      <alignment horizontal="center" vertical="center"/>
    </xf>
    <xf numFmtId="44" fontId="14" fillId="0" borderId="11" xfId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4" fontId="2" fillId="6" borderId="23" xfId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44" fontId="2" fillId="6" borderId="4" xfId="1" applyFont="1" applyFill="1" applyBorder="1" applyAlignment="1">
      <alignment horizontal="center" vertical="center" wrapText="1"/>
    </xf>
    <xf numFmtId="44" fontId="14" fillId="0" borderId="6" xfId="1" applyFont="1" applyFill="1" applyBorder="1" applyAlignment="1">
      <alignment horizontal="center" vertical="center"/>
    </xf>
    <xf numFmtId="44" fontId="14" fillId="0" borderId="7" xfId="1" applyFont="1" applyFill="1" applyBorder="1" applyAlignment="1">
      <alignment horizontal="center" vertical="center"/>
    </xf>
    <xf numFmtId="44" fontId="14" fillId="0" borderId="8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4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4" fontId="2" fillId="6" borderId="25" xfId="1" applyFont="1" applyFill="1" applyBorder="1" applyAlignment="1">
      <alignment horizontal="center" vertical="center" wrapText="1"/>
    </xf>
    <xf numFmtId="44" fontId="2" fillId="6" borderId="24" xfId="1" applyFont="1" applyFill="1" applyBorder="1" applyAlignment="1">
      <alignment horizontal="center" vertical="center" wrapText="1"/>
    </xf>
    <xf numFmtId="44" fontId="2" fillId="6" borderId="26" xfId="1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/>
    </xf>
    <xf numFmtId="164" fontId="0" fillId="9" borderId="34" xfId="0" applyNumberFormat="1" applyFill="1" applyBorder="1" applyAlignment="1">
      <alignment vertical="center"/>
    </xf>
    <xf numFmtId="44" fontId="0" fillId="0" borderId="35" xfId="0" applyNumberFormat="1" applyBorder="1" applyAlignment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showGridLines="0" topLeftCell="B1" workbookViewId="0">
      <selection activeCell="B12" sqref="B12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51" t="s">
        <v>50</v>
      </c>
      <c r="C3" s="48" t="s">
        <v>3</v>
      </c>
      <c r="D3" s="48" t="s">
        <v>4</v>
      </c>
      <c r="E3" s="48" t="s">
        <v>5</v>
      </c>
      <c r="F3" s="48" t="s">
        <v>6</v>
      </c>
      <c r="G3" s="49" t="s">
        <v>7</v>
      </c>
      <c r="H3" s="50" t="s">
        <v>8</v>
      </c>
      <c r="I3" s="48" t="s">
        <v>20</v>
      </c>
      <c r="J3" s="134"/>
      <c r="K3" s="134"/>
    </row>
    <row r="4" spans="2:11" x14ac:dyDescent="0.25">
      <c r="B4" s="39" t="s">
        <v>51</v>
      </c>
      <c r="C4" s="36"/>
      <c r="D4" s="40" t="s">
        <v>52</v>
      </c>
      <c r="E4" s="36">
        <v>368787.48</v>
      </c>
      <c r="F4" s="36">
        <f>E4/12</f>
        <v>30732.289999999997</v>
      </c>
      <c r="G4" s="37"/>
      <c r="H4" s="38"/>
      <c r="I4" s="40"/>
      <c r="J4" s="7"/>
    </row>
    <row r="5" spans="2:11" x14ac:dyDescent="0.25">
      <c r="B5" s="39" t="s">
        <v>53</v>
      </c>
      <c r="C5" s="36" t="s">
        <v>55</v>
      </c>
      <c r="D5" s="40" t="s">
        <v>54</v>
      </c>
      <c r="E5" s="36"/>
      <c r="F5" s="36"/>
      <c r="G5" s="37"/>
      <c r="H5" s="38"/>
      <c r="I5" s="40" t="s">
        <v>56</v>
      </c>
      <c r="J5" s="7"/>
    </row>
    <row r="6" spans="2:11" x14ac:dyDescent="0.25">
      <c r="B6" s="39" t="s">
        <v>57</v>
      </c>
      <c r="C6" s="36" t="s">
        <v>19</v>
      </c>
      <c r="D6" s="40"/>
      <c r="E6" s="36">
        <v>11670.720000000001</v>
      </c>
      <c r="F6" s="36">
        <v>972.5600000000004</v>
      </c>
      <c r="G6" s="37"/>
      <c r="H6" s="38"/>
      <c r="I6" s="40" t="s">
        <v>58</v>
      </c>
      <c r="J6" s="7"/>
    </row>
    <row r="7" spans="2:11" x14ac:dyDescent="0.25">
      <c r="B7" s="39" t="s">
        <v>59</v>
      </c>
      <c r="C7" s="36" t="s">
        <v>19</v>
      </c>
      <c r="D7" s="40"/>
      <c r="E7" s="36">
        <v>10007.880000000005</v>
      </c>
      <c r="F7" s="36">
        <v>833.98999999999796</v>
      </c>
      <c r="G7" s="37"/>
      <c r="H7" s="38"/>
      <c r="I7" s="40" t="s">
        <v>60</v>
      </c>
      <c r="J7" s="7"/>
    </row>
    <row r="8" spans="2:11" x14ac:dyDescent="0.25">
      <c r="B8" s="39" t="s">
        <v>66</v>
      </c>
      <c r="C8" s="36" t="s">
        <v>55</v>
      </c>
      <c r="D8" s="40" t="s">
        <v>68</v>
      </c>
      <c r="E8" s="36"/>
      <c r="F8" s="36"/>
      <c r="G8" s="37"/>
      <c r="H8" s="38"/>
      <c r="I8" s="40" t="s">
        <v>67</v>
      </c>
      <c r="J8" s="7"/>
    </row>
    <row r="9" spans="2:11" x14ac:dyDescent="0.25">
      <c r="B9" s="39" t="s">
        <v>69</v>
      </c>
      <c r="C9" s="36" t="s">
        <v>19</v>
      </c>
      <c r="D9" s="40"/>
      <c r="E9" s="36">
        <v>16452.119999999995</v>
      </c>
      <c r="F9" s="36">
        <v>1371.010000000002</v>
      </c>
      <c r="G9" s="37"/>
      <c r="H9" s="38"/>
      <c r="I9" s="40" t="s">
        <v>70</v>
      </c>
      <c r="J9" s="7"/>
    </row>
    <row r="10" spans="2:11" x14ac:dyDescent="0.25">
      <c r="B10" s="39" t="s">
        <v>72</v>
      </c>
      <c r="C10" s="36" t="s">
        <v>73</v>
      </c>
      <c r="D10" s="40"/>
      <c r="E10" s="36">
        <v>-2047.9199999999983</v>
      </c>
      <c r="F10" s="36">
        <v>-170.65999999999894</v>
      </c>
      <c r="G10" s="37"/>
      <c r="H10" s="38"/>
      <c r="I10" s="40" t="s">
        <v>74</v>
      </c>
      <c r="J10" s="7"/>
    </row>
    <row r="11" spans="2:11" x14ac:dyDescent="0.25">
      <c r="B11" s="39" t="s">
        <v>75</v>
      </c>
      <c r="C11" s="36" t="s">
        <v>55</v>
      </c>
      <c r="D11" s="40" t="s">
        <v>77</v>
      </c>
      <c r="E11" s="36"/>
      <c r="F11" s="36"/>
      <c r="G11" s="37"/>
      <c r="H11" s="38"/>
      <c r="I11" s="40" t="s">
        <v>76</v>
      </c>
      <c r="J11" s="7"/>
    </row>
    <row r="12" spans="2:11" x14ac:dyDescent="0.25">
      <c r="B12" s="39" t="s">
        <v>78</v>
      </c>
      <c r="C12" s="36" t="s">
        <v>19</v>
      </c>
      <c r="D12" s="40"/>
      <c r="E12" s="36">
        <v>17425.44000000001</v>
      </c>
      <c r="F12" s="36">
        <v>1452.1199999999994</v>
      </c>
      <c r="G12" s="37"/>
      <c r="H12" s="38"/>
      <c r="I12" s="40" t="s">
        <v>79</v>
      </c>
      <c r="J12" s="7"/>
    </row>
    <row r="13" spans="2:11" x14ac:dyDescent="0.25">
      <c r="B13" s="39"/>
      <c r="C13" s="36"/>
      <c r="D13" s="40"/>
      <c r="E13" s="36"/>
      <c r="F13" s="36"/>
      <c r="G13" s="37"/>
      <c r="H13" s="38"/>
      <c r="I13" s="40"/>
      <c r="J13" s="7"/>
    </row>
    <row r="14" spans="2:11" x14ac:dyDescent="0.25">
      <c r="B14" s="39"/>
      <c r="C14" s="36"/>
      <c r="D14" s="40"/>
      <c r="E14" s="36"/>
      <c r="F14" s="36"/>
      <c r="G14" s="37"/>
      <c r="H14" s="38"/>
      <c r="I14" s="40"/>
      <c r="J14" s="7"/>
    </row>
    <row r="15" spans="2:11" x14ac:dyDescent="0.25">
      <c r="B15" s="41" t="s">
        <v>9</v>
      </c>
      <c r="C15" s="42"/>
      <c r="D15" s="43"/>
      <c r="E15" s="44">
        <f>SUM(E4:E14)</f>
        <v>422295.72</v>
      </c>
      <c r="F15" s="44">
        <f>SUM(F4:F14)</f>
        <v>35191.310000000005</v>
      </c>
      <c r="G15" s="45">
        <f>SUM(G4:G14)</f>
        <v>0</v>
      </c>
      <c r="H15" s="46">
        <f>SUM(H4:H14)</f>
        <v>0</v>
      </c>
      <c r="I15" s="43"/>
      <c r="J15" s="8"/>
    </row>
    <row r="16" spans="2:11" x14ac:dyDescent="0.25">
      <c r="C16" s="9"/>
      <c r="E16" s="9"/>
      <c r="F16" s="9"/>
      <c r="G16" s="10"/>
      <c r="H16" s="11"/>
    </row>
    <row r="17" spans="5:10" x14ac:dyDescent="0.25">
      <c r="E17" s="9"/>
      <c r="F17" s="13"/>
      <c r="G17" s="33"/>
    </row>
    <row r="18" spans="5:10" x14ac:dyDescent="0.25">
      <c r="E18" s="32"/>
      <c r="G18" s="33"/>
      <c r="J18" s="12"/>
    </row>
    <row r="19" spans="5:10" x14ac:dyDescent="0.25">
      <c r="E19" s="31"/>
      <c r="G19" s="33"/>
    </row>
    <row r="20" spans="5:10" x14ac:dyDescent="0.25">
      <c r="E20" s="13"/>
      <c r="G20" s="33"/>
    </row>
    <row r="21" spans="5:10" x14ac:dyDescent="0.25">
      <c r="G21" s="33"/>
    </row>
  </sheetData>
  <mergeCells count="1">
    <mergeCell ref="J3:K3"/>
  </mergeCells>
  <conditionalFormatting sqref="C1:C1048576">
    <cfRule type="containsText" dxfId="1" priority="11" operator="containsText" text="acréscimo">
      <formula>NOT(ISERROR(SEARCH("acréscimo",C1)))</formula>
    </cfRule>
    <cfRule type="containsText" dxfId="0" priority="12" operator="containsText" text="supressão">
      <formula>NOT(ISERROR(SEARCH("supressão",C1)))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3"/>
  <sheetViews>
    <sheetView showGridLines="0" topLeftCell="A37" zoomScale="90" zoomScaleNormal="90" workbookViewId="0">
      <selection activeCell="H52" sqref="H52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35" t="s">
        <v>61</v>
      </c>
      <c r="C2" s="135"/>
      <c r="D2" s="135"/>
      <c r="E2" s="135"/>
      <c r="F2" s="135"/>
      <c r="G2" s="135"/>
    </row>
    <row r="3" spans="2:9" ht="45.75" thickBot="1" x14ac:dyDescent="0.3">
      <c r="B3" s="17" t="s">
        <v>0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</row>
    <row r="4" spans="2:9" ht="15.75" thickBot="1" x14ac:dyDescent="0.3">
      <c r="B4" s="14">
        <v>4</v>
      </c>
      <c r="C4" s="15" t="s">
        <v>15</v>
      </c>
      <c r="D4" s="15">
        <v>1</v>
      </c>
      <c r="E4" s="16">
        <v>6666.54</v>
      </c>
      <c r="F4" s="16">
        <f t="shared" ref="F4:F7" si="0">D4*E4</f>
        <v>6666.54</v>
      </c>
      <c r="G4" s="16">
        <f t="shared" ref="G4:G7" si="1">12*F4</f>
        <v>79998.48</v>
      </c>
    </row>
    <row r="5" spans="2:9" ht="15.75" thickBot="1" x14ac:dyDescent="0.3">
      <c r="B5" s="14">
        <v>5</v>
      </c>
      <c r="C5" s="15" t="s">
        <v>16</v>
      </c>
      <c r="D5" s="15">
        <v>1</v>
      </c>
      <c r="E5" s="16">
        <v>7149.48</v>
      </c>
      <c r="F5" s="16">
        <v>7149.48</v>
      </c>
      <c r="G5" s="16">
        <f t="shared" si="1"/>
        <v>85793.76</v>
      </c>
    </row>
    <row r="6" spans="2:9" ht="15.75" thickBot="1" x14ac:dyDescent="0.3">
      <c r="B6" s="14">
        <v>6</v>
      </c>
      <c r="C6" s="15" t="s">
        <v>62</v>
      </c>
      <c r="D6" s="15">
        <v>1</v>
      </c>
      <c r="E6" s="16">
        <v>3583.31</v>
      </c>
      <c r="F6" s="16">
        <f t="shared" si="0"/>
        <v>3583.31</v>
      </c>
      <c r="G6" s="16">
        <f t="shared" si="1"/>
        <v>42999.72</v>
      </c>
    </row>
    <row r="7" spans="2:9" ht="15.75" thickBot="1" x14ac:dyDescent="0.3">
      <c r="B7" s="14">
        <v>7</v>
      </c>
      <c r="C7" s="15" t="s">
        <v>63</v>
      </c>
      <c r="D7" s="15">
        <v>4</v>
      </c>
      <c r="E7" s="16">
        <v>3333.24</v>
      </c>
      <c r="F7" s="16">
        <f t="shared" si="0"/>
        <v>13332.96</v>
      </c>
      <c r="G7" s="16">
        <f t="shared" si="1"/>
        <v>159995.51999999999</v>
      </c>
    </row>
    <row r="8" spans="2:9" ht="15.75" thickBot="1" x14ac:dyDescent="0.3">
      <c r="B8" s="136" t="s">
        <v>1</v>
      </c>
      <c r="C8" s="136"/>
      <c r="D8" s="21">
        <f>SUM(D4:D7)</f>
        <v>7</v>
      </c>
      <c r="E8" s="22"/>
      <c r="F8" s="22">
        <f>SUM(F4:F7)</f>
        <v>30732.29</v>
      </c>
      <c r="G8" s="22">
        <f>SUM(G4:G7)</f>
        <v>368787.48</v>
      </c>
    </row>
    <row r="9" spans="2:9" ht="15.75" thickBot="1" x14ac:dyDescent="0.3"/>
    <row r="10" spans="2:9" ht="15.75" thickBot="1" x14ac:dyDescent="0.3">
      <c r="B10" s="135" t="s">
        <v>64</v>
      </c>
      <c r="C10" s="135"/>
      <c r="D10" s="135"/>
      <c r="E10" s="135"/>
      <c r="F10" s="135"/>
      <c r="G10" s="135"/>
    </row>
    <row r="11" spans="2:9" ht="45.75" thickBot="1" x14ac:dyDescent="0.3">
      <c r="B11" s="17" t="s">
        <v>0</v>
      </c>
      <c r="C11" s="18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20" t="s">
        <v>17</v>
      </c>
      <c r="I11" s="20" t="s">
        <v>18</v>
      </c>
    </row>
    <row r="12" spans="2:9" ht="15.75" thickBot="1" x14ac:dyDescent="0.3">
      <c r="B12" s="14">
        <v>4</v>
      </c>
      <c r="C12" s="15" t="s">
        <v>15</v>
      </c>
      <c r="D12" s="15">
        <v>1</v>
      </c>
      <c r="E12" s="16">
        <v>7134.38</v>
      </c>
      <c r="F12" s="16">
        <f t="shared" ref="F12:F15" si="2">D12*E12</f>
        <v>7134.38</v>
      </c>
      <c r="G12" s="16">
        <f t="shared" ref="G12:G15" si="3">12*F12</f>
        <v>85612.56</v>
      </c>
      <c r="H12" s="19">
        <f t="shared" ref="H12:I15" si="4">F12-F4</f>
        <v>467.84000000000015</v>
      </c>
      <c r="I12" s="19">
        <f t="shared" si="4"/>
        <v>5614.0800000000017</v>
      </c>
    </row>
    <row r="13" spans="2:9" ht="15.75" thickBot="1" x14ac:dyDescent="0.3">
      <c r="B13" s="14">
        <v>5</v>
      </c>
      <c r="C13" s="15" t="s">
        <v>16</v>
      </c>
      <c r="D13" s="15">
        <v>1</v>
      </c>
      <c r="E13" s="16">
        <v>7654.2</v>
      </c>
      <c r="F13" s="16">
        <f t="shared" si="2"/>
        <v>7654.2</v>
      </c>
      <c r="G13" s="16">
        <f t="shared" si="3"/>
        <v>91850.4</v>
      </c>
      <c r="H13" s="19">
        <f t="shared" si="4"/>
        <v>504.72000000000025</v>
      </c>
      <c r="I13" s="19">
        <f t="shared" si="4"/>
        <v>6056.6399999999994</v>
      </c>
    </row>
    <row r="14" spans="2:9" ht="15.75" thickBot="1" x14ac:dyDescent="0.3">
      <c r="B14" s="14">
        <v>6</v>
      </c>
      <c r="C14" s="15" t="s">
        <v>62</v>
      </c>
      <c r="D14" s="15">
        <v>1</v>
      </c>
      <c r="E14" s="16">
        <v>3583.31</v>
      </c>
      <c r="F14" s="16">
        <f t="shared" si="2"/>
        <v>3583.31</v>
      </c>
      <c r="G14" s="16">
        <f t="shared" si="3"/>
        <v>42999.72</v>
      </c>
      <c r="H14" s="19">
        <f t="shared" si="4"/>
        <v>0</v>
      </c>
      <c r="I14" s="19">
        <f t="shared" si="4"/>
        <v>0</v>
      </c>
    </row>
    <row r="15" spans="2:9" ht="15.75" thickBot="1" x14ac:dyDescent="0.3">
      <c r="B15" s="14">
        <v>7</v>
      </c>
      <c r="C15" s="15" t="s">
        <v>63</v>
      </c>
      <c r="D15" s="15">
        <v>4</v>
      </c>
      <c r="E15" s="16">
        <v>3333.24</v>
      </c>
      <c r="F15" s="16">
        <f t="shared" si="2"/>
        <v>13332.96</v>
      </c>
      <c r="G15" s="16">
        <f t="shared" si="3"/>
        <v>159995.51999999999</v>
      </c>
      <c r="H15" s="19">
        <f t="shared" si="4"/>
        <v>0</v>
      </c>
      <c r="I15" s="19">
        <f t="shared" si="4"/>
        <v>0</v>
      </c>
    </row>
    <row r="16" spans="2:9" ht="15.75" thickBot="1" x14ac:dyDescent="0.3">
      <c r="B16" s="136" t="s">
        <v>1</v>
      </c>
      <c r="C16" s="136"/>
      <c r="D16" s="21">
        <f>SUM(D12:D15)</f>
        <v>7</v>
      </c>
      <c r="E16" s="22"/>
      <c r="F16" s="22">
        <f>SUM(F12:F15)</f>
        <v>31704.85</v>
      </c>
      <c r="G16" s="22">
        <f>SUM(G12:G15)</f>
        <v>380458.19999999995</v>
      </c>
      <c r="H16" s="19">
        <f>SUM(H12:H15)</f>
        <v>972.5600000000004</v>
      </c>
      <c r="I16" s="19">
        <f>SUM(I12:I15)</f>
        <v>11670.720000000001</v>
      </c>
    </row>
    <row r="17" spans="2:9" s="1" customFormat="1" ht="15.75" thickBot="1" x14ac:dyDescent="0.3"/>
    <row r="18" spans="2:9" ht="15.75" thickBot="1" x14ac:dyDescent="0.3">
      <c r="B18" s="135" t="s">
        <v>65</v>
      </c>
      <c r="C18" s="135"/>
      <c r="D18" s="135"/>
      <c r="E18" s="135"/>
      <c r="F18" s="135"/>
      <c r="G18" s="135"/>
    </row>
    <row r="19" spans="2:9" ht="45.75" thickBot="1" x14ac:dyDescent="0.3">
      <c r="B19" s="17" t="s">
        <v>0</v>
      </c>
      <c r="C19" s="18" t="s">
        <v>10</v>
      </c>
      <c r="D19" s="18" t="s">
        <v>11</v>
      </c>
      <c r="E19" s="18" t="s">
        <v>12</v>
      </c>
      <c r="F19" s="18" t="s">
        <v>13</v>
      </c>
      <c r="G19" s="18" t="s">
        <v>14</v>
      </c>
      <c r="H19" s="20" t="s">
        <v>17</v>
      </c>
      <c r="I19" s="20" t="s">
        <v>18</v>
      </c>
    </row>
    <row r="20" spans="2:9" ht="15.75" thickBot="1" x14ac:dyDescent="0.3">
      <c r="B20" s="14">
        <v>4</v>
      </c>
      <c r="C20" s="15" t="s">
        <v>15</v>
      </c>
      <c r="D20" s="15">
        <v>2</v>
      </c>
      <c r="E20" s="16">
        <v>3608.79</v>
      </c>
      <c r="F20" s="16">
        <v>7217.58</v>
      </c>
      <c r="G20" s="16">
        <f t="shared" ref="G20:G23" si="5">12*F20</f>
        <v>86610.959999999992</v>
      </c>
      <c r="H20" s="19">
        <f t="shared" ref="H20:I24" si="6">F20-F12</f>
        <v>83.199999999999818</v>
      </c>
      <c r="I20" s="19">
        <f t="shared" si="6"/>
        <v>998.39999999999418</v>
      </c>
    </row>
    <row r="21" spans="2:9" ht="15.75" thickBot="1" x14ac:dyDescent="0.3">
      <c r="B21" s="34">
        <v>5</v>
      </c>
      <c r="C21" s="15" t="s">
        <v>16</v>
      </c>
      <c r="D21" s="15">
        <v>2</v>
      </c>
      <c r="E21" s="35">
        <v>3876.78</v>
      </c>
      <c r="F21" s="35">
        <v>7753.56</v>
      </c>
      <c r="G21" s="35">
        <f t="shared" si="5"/>
        <v>93042.72</v>
      </c>
      <c r="H21" s="19">
        <f t="shared" si="6"/>
        <v>99.360000000000582</v>
      </c>
      <c r="I21" s="19">
        <f t="shared" si="6"/>
        <v>1192.320000000007</v>
      </c>
    </row>
    <row r="22" spans="2:9" ht="15.75" thickBot="1" x14ac:dyDescent="0.3">
      <c r="B22" s="105">
        <v>6</v>
      </c>
      <c r="C22" s="106" t="s">
        <v>62</v>
      </c>
      <c r="D22" s="106">
        <v>1</v>
      </c>
      <c r="E22" s="107">
        <v>3727.98</v>
      </c>
      <c r="F22" s="107">
        <v>3727.98</v>
      </c>
      <c r="G22" s="107">
        <f t="shared" si="5"/>
        <v>44735.76</v>
      </c>
      <c r="H22" s="19">
        <f t="shared" si="6"/>
        <v>144.67000000000007</v>
      </c>
      <c r="I22" s="19">
        <f t="shared" si="6"/>
        <v>1736.0400000000009</v>
      </c>
    </row>
    <row r="23" spans="2:9" ht="15.75" thickBot="1" x14ac:dyDescent="0.3">
      <c r="B23" s="14">
        <v>7</v>
      </c>
      <c r="C23" s="15" t="s">
        <v>63</v>
      </c>
      <c r="D23" s="15">
        <v>4</v>
      </c>
      <c r="E23" s="16">
        <v>3459.93</v>
      </c>
      <c r="F23" s="16">
        <v>13839.72</v>
      </c>
      <c r="G23" s="16">
        <f t="shared" si="5"/>
        <v>166076.63999999998</v>
      </c>
      <c r="H23" s="19">
        <f t="shared" si="6"/>
        <v>506.76000000000022</v>
      </c>
      <c r="I23" s="19">
        <f t="shared" si="6"/>
        <v>6081.1199999999953</v>
      </c>
    </row>
    <row r="24" spans="2:9" ht="15.75" thickBot="1" x14ac:dyDescent="0.3">
      <c r="B24" s="136" t="s">
        <v>1</v>
      </c>
      <c r="C24" s="136"/>
      <c r="D24" s="21">
        <f>SUM(D20:D23)</f>
        <v>9</v>
      </c>
      <c r="E24" s="22"/>
      <c r="F24" s="22">
        <f>SUM(F20:F23)</f>
        <v>32538.839999999997</v>
      </c>
      <c r="G24" s="22">
        <f>SUM(G20:G23)</f>
        <v>390466.07999999996</v>
      </c>
      <c r="H24" s="19">
        <f t="shared" si="6"/>
        <v>833.98999999999796</v>
      </c>
      <c r="I24" s="19">
        <f t="shared" si="6"/>
        <v>10007.880000000005</v>
      </c>
    </row>
    <row r="25" spans="2:9" x14ac:dyDescent="0.25">
      <c r="F25" s="23">
        <f>F24-F16</f>
        <v>833.98999999999796</v>
      </c>
      <c r="G25" s="23">
        <f>G24-G16</f>
        <v>10007.880000000005</v>
      </c>
    </row>
    <row r="26" spans="2:9" ht="15.75" thickBot="1" x14ac:dyDescent="0.3"/>
    <row r="27" spans="2:9" ht="15.75" thickBot="1" x14ac:dyDescent="0.3">
      <c r="B27" s="135" t="s">
        <v>71</v>
      </c>
      <c r="C27" s="135"/>
      <c r="D27" s="135"/>
      <c r="E27" s="135"/>
      <c r="F27" s="135"/>
      <c r="G27" s="135"/>
    </row>
    <row r="28" spans="2:9" ht="45.75" thickBot="1" x14ac:dyDescent="0.3">
      <c r="B28" s="17" t="s">
        <v>0</v>
      </c>
      <c r="C28" s="18" t="s">
        <v>10</v>
      </c>
      <c r="D28" s="18" t="s">
        <v>11</v>
      </c>
      <c r="E28" s="18" t="s">
        <v>12</v>
      </c>
      <c r="F28" s="18" t="s">
        <v>13</v>
      </c>
      <c r="G28" s="18" t="s">
        <v>14</v>
      </c>
      <c r="H28" s="20" t="s">
        <v>17</v>
      </c>
      <c r="I28" s="20" t="s">
        <v>18</v>
      </c>
    </row>
    <row r="29" spans="2:9" ht="15.75" thickBot="1" x14ac:dyDescent="0.3">
      <c r="B29" s="24">
        <v>4</v>
      </c>
      <c r="C29" s="15" t="s">
        <v>15</v>
      </c>
      <c r="D29" s="15">
        <v>2</v>
      </c>
      <c r="E29" s="26">
        <v>3761.49</v>
      </c>
      <c r="F29" s="26">
        <f t="shared" ref="F29:F32" si="7">D29*E29</f>
        <v>7522.98</v>
      </c>
      <c r="G29" s="26">
        <f t="shared" ref="G29:G32" si="8">12*F29</f>
        <v>90275.76</v>
      </c>
      <c r="H29" s="27">
        <f t="shared" ref="H29:I33" si="9">F29-F20</f>
        <v>305.39999999999964</v>
      </c>
      <c r="I29" s="27">
        <f t="shared" si="9"/>
        <v>3664.8000000000029</v>
      </c>
    </row>
    <row r="30" spans="2:9" ht="15.75" thickBot="1" x14ac:dyDescent="0.3">
      <c r="B30" s="24">
        <v>5</v>
      </c>
      <c r="C30" s="15" t="s">
        <v>16</v>
      </c>
      <c r="D30" s="15">
        <v>2</v>
      </c>
      <c r="E30" s="16">
        <v>4042.46</v>
      </c>
      <c r="F30" s="16">
        <f t="shared" si="7"/>
        <v>8084.92</v>
      </c>
      <c r="G30" s="16">
        <f t="shared" si="8"/>
        <v>97019.040000000008</v>
      </c>
      <c r="H30" s="19">
        <f t="shared" si="9"/>
        <v>331.35999999999967</v>
      </c>
      <c r="I30" s="19">
        <f t="shared" si="9"/>
        <v>3976.320000000007</v>
      </c>
    </row>
    <row r="31" spans="2:9" ht="15.75" thickBot="1" x14ac:dyDescent="0.3">
      <c r="B31" s="24">
        <v>6</v>
      </c>
      <c r="C31" s="106" t="s">
        <v>62</v>
      </c>
      <c r="D31" s="106">
        <v>1</v>
      </c>
      <c r="E31" s="16">
        <v>3883.55</v>
      </c>
      <c r="F31" s="16">
        <f t="shared" si="7"/>
        <v>3883.55</v>
      </c>
      <c r="G31" s="16">
        <f t="shared" si="8"/>
        <v>46602.600000000006</v>
      </c>
      <c r="H31" s="19">
        <f t="shared" si="9"/>
        <v>155.57000000000016</v>
      </c>
      <c r="I31" s="19">
        <f t="shared" si="9"/>
        <v>1866.8400000000038</v>
      </c>
    </row>
    <row r="32" spans="2:9" ht="15.75" thickBot="1" x14ac:dyDescent="0.3">
      <c r="B32" s="24">
        <v>7</v>
      </c>
      <c r="C32" s="15" t="s">
        <v>63</v>
      </c>
      <c r="D32" s="15">
        <v>4</v>
      </c>
      <c r="E32" s="16">
        <v>3604.6</v>
      </c>
      <c r="F32" s="16">
        <f t="shared" si="7"/>
        <v>14418.4</v>
      </c>
      <c r="G32" s="16">
        <f t="shared" si="8"/>
        <v>173020.79999999999</v>
      </c>
      <c r="H32" s="19">
        <f t="shared" si="9"/>
        <v>578.68000000000029</v>
      </c>
      <c r="I32" s="19">
        <f t="shared" si="9"/>
        <v>6944.1600000000035</v>
      </c>
    </row>
    <row r="33" spans="2:9" ht="15.75" thickBot="1" x14ac:dyDescent="0.3">
      <c r="B33" s="136" t="s">
        <v>1</v>
      </c>
      <c r="C33" s="136"/>
      <c r="D33" s="21">
        <f>SUM(D29:D32)</f>
        <v>9</v>
      </c>
      <c r="E33" s="22"/>
      <c r="F33" s="22">
        <f>SUM(F29:F32)</f>
        <v>33909.85</v>
      </c>
      <c r="G33" s="22">
        <f>SUM(G29:G32)</f>
        <v>406918.19999999995</v>
      </c>
      <c r="H33" s="19">
        <f t="shared" si="9"/>
        <v>1371.010000000002</v>
      </c>
      <c r="I33" s="19">
        <f t="shared" si="9"/>
        <v>16452.119999999995</v>
      </c>
    </row>
    <row r="34" spans="2:9" x14ac:dyDescent="0.25">
      <c r="F34" s="25">
        <f>F33-F24</f>
        <v>1371.010000000002</v>
      </c>
      <c r="G34" s="25">
        <f>G33-G24</f>
        <v>16452.119999999995</v>
      </c>
    </row>
    <row r="35" spans="2:9" x14ac:dyDescent="0.25">
      <c r="H35" s="25"/>
    </row>
    <row r="36" spans="2:9" ht="15.75" thickBot="1" x14ac:dyDescent="0.3"/>
    <row r="37" spans="2:9" ht="15.75" thickBot="1" x14ac:dyDescent="0.3">
      <c r="B37" s="135" t="s">
        <v>80</v>
      </c>
      <c r="C37" s="135"/>
      <c r="D37" s="135"/>
      <c r="E37" s="135"/>
      <c r="F37" s="135"/>
      <c r="G37" s="135"/>
    </row>
    <row r="38" spans="2:9" ht="45.75" thickBot="1" x14ac:dyDescent="0.3">
      <c r="B38" s="17" t="s">
        <v>0</v>
      </c>
      <c r="C38" s="18" t="s">
        <v>10</v>
      </c>
      <c r="D38" s="18" t="s">
        <v>11</v>
      </c>
      <c r="E38" s="18" t="s">
        <v>12</v>
      </c>
      <c r="F38" s="18" t="s">
        <v>13</v>
      </c>
      <c r="G38" s="18" t="s">
        <v>14</v>
      </c>
      <c r="H38" s="20" t="s">
        <v>17</v>
      </c>
      <c r="I38" s="20" t="s">
        <v>18</v>
      </c>
    </row>
    <row r="39" spans="2:9" ht="15.75" thickBot="1" x14ac:dyDescent="0.3">
      <c r="B39" s="29">
        <v>4</v>
      </c>
      <c r="C39" s="15" t="s">
        <v>15</v>
      </c>
      <c r="D39" s="15">
        <v>2</v>
      </c>
      <c r="E39" s="30">
        <v>3742</v>
      </c>
      <c r="F39" s="30">
        <f t="shared" ref="F39:F42" si="10">D39*E39</f>
        <v>7484</v>
      </c>
      <c r="G39" s="30">
        <f t="shared" ref="G39:G42" si="11">12*F39</f>
        <v>89808</v>
      </c>
      <c r="H39" s="27">
        <f t="shared" ref="H39:I42" si="12">F39-F29</f>
        <v>-38.979999999999563</v>
      </c>
      <c r="I39" s="27">
        <f t="shared" si="12"/>
        <v>-467.75999999999476</v>
      </c>
    </row>
    <row r="40" spans="2:9" ht="15.75" thickBot="1" x14ac:dyDescent="0.3">
      <c r="B40" s="28">
        <v>5</v>
      </c>
      <c r="C40" s="15" t="s">
        <v>16</v>
      </c>
      <c r="D40" s="15">
        <v>2</v>
      </c>
      <c r="E40" s="26">
        <v>4021.19</v>
      </c>
      <c r="F40" s="26">
        <f t="shared" si="10"/>
        <v>8042.38</v>
      </c>
      <c r="G40" s="26">
        <f t="shared" si="11"/>
        <v>96508.56</v>
      </c>
      <c r="H40" s="27">
        <f t="shared" si="12"/>
        <v>-42.539999999999964</v>
      </c>
      <c r="I40" s="27">
        <f t="shared" si="12"/>
        <v>-510.48000000001048</v>
      </c>
    </row>
    <row r="41" spans="2:9" ht="15.75" thickBot="1" x14ac:dyDescent="0.3">
      <c r="B41" s="28">
        <v>6</v>
      </c>
      <c r="C41" s="106" t="s">
        <v>62</v>
      </c>
      <c r="D41" s="106">
        <v>1</v>
      </c>
      <c r="E41" s="26">
        <v>3864.37</v>
      </c>
      <c r="F41" s="26">
        <f t="shared" si="10"/>
        <v>3864.37</v>
      </c>
      <c r="G41" s="26">
        <f t="shared" si="11"/>
        <v>46372.44</v>
      </c>
      <c r="H41" s="27">
        <f t="shared" si="12"/>
        <v>-19.180000000000291</v>
      </c>
      <c r="I41" s="27">
        <f t="shared" si="12"/>
        <v>-230.16000000000349</v>
      </c>
    </row>
    <row r="42" spans="2:9" ht="15.75" thickBot="1" x14ac:dyDescent="0.3">
      <c r="B42" s="28">
        <v>7</v>
      </c>
      <c r="C42" s="15" t="s">
        <v>63</v>
      </c>
      <c r="D42" s="15">
        <v>4</v>
      </c>
      <c r="E42" s="26">
        <v>3587.11</v>
      </c>
      <c r="F42" s="26">
        <f t="shared" si="10"/>
        <v>14348.44</v>
      </c>
      <c r="G42" s="26">
        <f t="shared" si="11"/>
        <v>172181.28</v>
      </c>
      <c r="H42" s="27">
        <f t="shared" si="12"/>
        <v>-69.959999999999127</v>
      </c>
      <c r="I42" s="27">
        <f t="shared" si="12"/>
        <v>-839.51999999998952</v>
      </c>
    </row>
    <row r="43" spans="2:9" ht="15.75" thickBot="1" x14ac:dyDescent="0.3">
      <c r="B43" s="136" t="s">
        <v>1</v>
      </c>
      <c r="C43" s="136"/>
      <c r="D43" s="21">
        <f>SUM(D39:D42)</f>
        <v>9</v>
      </c>
      <c r="E43" s="22"/>
      <c r="F43" s="22">
        <f>SUM(F39:F42)</f>
        <v>33739.19</v>
      </c>
      <c r="G43" s="22">
        <f>SUM(G39:G42)</f>
        <v>404870.28</v>
      </c>
      <c r="H43" s="19">
        <f>SUM(H39:H42)</f>
        <v>-170.65999999999894</v>
      </c>
      <c r="I43" s="19">
        <f>SUM(I39:I42)</f>
        <v>-2047.9199999999983</v>
      </c>
    </row>
    <row r="44" spans="2:9" x14ac:dyDescent="0.25">
      <c r="F44" s="25">
        <f>F43-F33</f>
        <v>-170.65999999999622</v>
      </c>
      <c r="G44" s="25">
        <f>G43-G33</f>
        <v>-2047.9199999999255</v>
      </c>
    </row>
    <row r="45" spans="2:9" ht="15.75" thickBot="1" x14ac:dyDescent="0.3"/>
    <row r="46" spans="2:9" ht="15.75" thickBot="1" x14ac:dyDescent="0.3">
      <c r="B46" s="135" t="s">
        <v>81</v>
      </c>
      <c r="C46" s="135"/>
      <c r="D46" s="135"/>
      <c r="E46" s="135"/>
      <c r="F46" s="135"/>
      <c r="G46" s="135"/>
    </row>
    <row r="47" spans="2:9" ht="45.75" thickBot="1" x14ac:dyDescent="0.3">
      <c r="B47" s="17" t="s">
        <v>0</v>
      </c>
      <c r="C47" s="18" t="s">
        <v>10</v>
      </c>
      <c r="D47" s="18" t="s">
        <v>11</v>
      </c>
      <c r="E47" s="18" t="s">
        <v>12</v>
      </c>
      <c r="F47" s="18" t="s">
        <v>13</v>
      </c>
      <c r="G47" s="18" t="s">
        <v>14</v>
      </c>
      <c r="H47" s="20" t="s">
        <v>17</v>
      </c>
      <c r="I47" s="20" t="s">
        <v>18</v>
      </c>
    </row>
    <row r="48" spans="2:9" ht="15.75" thickBot="1" x14ac:dyDescent="0.3">
      <c r="B48" s="29">
        <v>4</v>
      </c>
      <c r="C48" s="15" t="s">
        <v>15</v>
      </c>
      <c r="D48" s="15">
        <v>2</v>
      </c>
      <c r="E48" s="30">
        <v>3903.89</v>
      </c>
      <c r="F48" s="30">
        <f t="shared" ref="F48:F51" si="13">D48*E48</f>
        <v>7807.78</v>
      </c>
      <c r="G48" s="30">
        <f t="shared" ref="G48:G51" si="14">12*F48</f>
        <v>93693.36</v>
      </c>
      <c r="H48" s="27">
        <f t="shared" ref="H48:I51" si="15">F48-F39</f>
        <v>323.77999999999975</v>
      </c>
      <c r="I48" s="27">
        <f t="shared" si="15"/>
        <v>3885.3600000000006</v>
      </c>
    </row>
    <row r="49" spans="2:9" ht="15.75" thickBot="1" x14ac:dyDescent="0.3">
      <c r="B49" s="28">
        <v>5</v>
      </c>
      <c r="C49" s="15" t="s">
        <v>16</v>
      </c>
      <c r="D49" s="15">
        <v>2</v>
      </c>
      <c r="E49" s="26">
        <v>4196.43</v>
      </c>
      <c r="F49" s="26">
        <f t="shared" si="13"/>
        <v>8392.86</v>
      </c>
      <c r="G49" s="26">
        <f t="shared" si="14"/>
        <v>100714.32</v>
      </c>
      <c r="H49" s="27">
        <f t="shared" si="15"/>
        <v>350.48000000000047</v>
      </c>
      <c r="I49" s="27">
        <f t="shared" si="15"/>
        <v>4205.7600000000093</v>
      </c>
    </row>
    <row r="50" spans="2:9" ht="15.75" thickBot="1" x14ac:dyDescent="0.3">
      <c r="B50" s="28">
        <v>6</v>
      </c>
      <c r="C50" s="106" t="s">
        <v>62</v>
      </c>
      <c r="D50" s="106">
        <v>1</v>
      </c>
      <c r="E50" s="26">
        <v>4028.43</v>
      </c>
      <c r="F50" s="26">
        <f t="shared" si="13"/>
        <v>4028.43</v>
      </c>
      <c r="G50" s="26">
        <f t="shared" si="14"/>
        <v>48341.159999999996</v>
      </c>
      <c r="H50" s="27">
        <f t="shared" si="15"/>
        <v>164.05999999999995</v>
      </c>
      <c r="I50" s="27">
        <f t="shared" si="15"/>
        <v>1968.7199999999939</v>
      </c>
    </row>
    <row r="51" spans="2:9" ht="15.75" thickBot="1" x14ac:dyDescent="0.3">
      <c r="B51" s="28">
        <v>7</v>
      </c>
      <c r="C51" s="15" t="s">
        <v>63</v>
      </c>
      <c r="D51" s="15">
        <v>4</v>
      </c>
      <c r="E51" s="26">
        <v>3740.56</v>
      </c>
      <c r="F51" s="26">
        <f t="shared" si="13"/>
        <v>14962.24</v>
      </c>
      <c r="G51" s="26">
        <f t="shared" si="14"/>
        <v>179546.88</v>
      </c>
      <c r="H51" s="27">
        <f t="shared" si="15"/>
        <v>613.79999999999927</v>
      </c>
      <c r="I51" s="27">
        <f t="shared" si="15"/>
        <v>7365.6000000000058</v>
      </c>
    </row>
    <row r="52" spans="2:9" ht="15.75" thickBot="1" x14ac:dyDescent="0.3">
      <c r="B52" s="136" t="s">
        <v>1</v>
      </c>
      <c r="C52" s="136"/>
      <c r="D52" s="21">
        <f>SUM(D48:D51)</f>
        <v>9</v>
      </c>
      <c r="E52" s="22"/>
      <c r="F52" s="22">
        <f>SUM(F48:F51)</f>
        <v>35191.31</v>
      </c>
      <c r="G52" s="22">
        <f>SUM(G48:G51)</f>
        <v>422295.72</v>
      </c>
      <c r="H52" s="19">
        <f>SUM(H48:H51)</f>
        <v>1452.1199999999994</v>
      </c>
      <c r="I52" s="19">
        <f>SUM(I48:I51)</f>
        <v>17425.44000000001</v>
      </c>
    </row>
    <row r="53" spans="2:9" x14ac:dyDescent="0.25">
      <c r="F53" s="25">
        <f>F52-F43</f>
        <v>1452.1199999999953</v>
      </c>
      <c r="G53" s="25">
        <f>G52-G43</f>
        <v>17425.439999999944</v>
      </c>
    </row>
  </sheetData>
  <mergeCells count="12">
    <mergeCell ref="B2:G2"/>
    <mergeCell ref="B8:C8"/>
    <mergeCell ref="B10:G10"/>
    <mergeCell ref="B16:C16"/>
    <mergeCell ref="B24:C24"/>
    <mergeCell ref="B18:G18"/>
    <mergeCell ref="B37:G37"/>
    <mergeCell ref="B52:C52"/>
    <mergeCell ref="B43:C43"/>
    <mergeCell ref="B46:G46"/>
    <mergeCell ref="B27:G27"/>
    <mergeCell ref="B33:C3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41"/>
  <sheetViews>
    <sheetView showGridLines="0" tabSelected="1" topLeftCell="A7" zoomScaleNormal="100" workbookViewId="0">
      <pane xSplit="1" topLeftCell="AM1" activePane="topRight" state="frozen"/>
      <selection pane="topRight" activeCell="AU25" sqref="AU25"/>
    </sheetView>
  </sheetViews>
  <sheetFormatPr defaultRowHeight="15" x14ac:dyDescent="0.25"/>
  <cols>
    <col min="1" max="1" width="5.5703125" style="101" bestFit="1" customWidth="1"/>
    <col min="2" max="2" width="11.42578125" style="68" customWidth="1"/>
    <col min="3" max="3" width="17.85546875" style="68" customWidth="1"/>
    <col min="4" max="4" width="19.140625" style="68" customWidth="1"/>
    <col min="5" max="5" width="13.85546875" style="68" customWidth="1"/>
    <col min="6" max="7" width="15.28515625" style="68" customWidth="1"/>
    <col min="8" max="8" width="16" style="68" customWidth="1"/>
    <col min="9" max="9" width="16.7109375" style="47" customWidth="1"/>
    <col min="10" max="10" width="13.85546875" style="68" customWidth="1"/>
    <col min="11" max="12" width="15.28515625" style="68" customWidth="1"/>
    <col min="13" max="13" width="16" style="68" customWidth="1"/>
    <col min="14" max="14" width="16.7109375" style="47" customWidth="1"/>
    <col min="15" max="15" width="13.85546875" style="68" customWidth="1"/>
    <col min="16" max="17" width="15.28515625" style="68" customWidth="1"/>
    <col min="18" max="18" width="16" style="68" customWidth="1"/>
    <col min="19" max="19" width="16.7109375" style="47" customWidth="1"/>
    <col min="20" max="20" width="13.85546875" style="68" customWidth="1"/>
    <col min="21" max="22" width="15.28515625" style="68" customWidth="1"/>
    <col min="23" max="23" width="16" style="68" customWidth="1"/>
    <col min="24" max="24" width="16.7109375" style="47" customWidth="1"/>
    <col min="25" max="25" width="13.85546875" style="68" customWidth="1"/>
    <col min="26" max="27" width="15.28515625" style="68" customWidth="1"/>
    <col min="28" max="28" width="16" style="68" customWidth="1"/>
    <col min="29" max="29" width="16.7109375" style="47" customWidth="1"/>
    <col min="30" max="30" width="13.85546875" style="68" customWidth="1"/>
    <col min="31" max="32" width="15.28515625" style="68" customWidth="1"/>
    <col min="33" max="33" width="16" style="68" customWidth="1"/>
    <col min="34" max="34" width="16.7109375" style="47" customWidth="1"/>
    <col min="35" max="35" width="13.85546875" style="68" customWidth="1"/>
    <col min="36" max="37" width="15.28515625" style="68" customWidth="1"/>
    <col min="38" max="38" width="16" style="68" customWidth="1"/>
    <col min="39" max="39" width="16.7109375" style="47" customWidth="1"/>
    <col min="40" max="40" width="13.85546875" style="68" customWidth="1"/>
    <col min="41" max="42" width="15.28515625" style="68" customWidth="1"/>
    <col min="43" max="43" width="16" style="68" customWidth="1"/>
    <col min="44" max="44" width="18.28515625" style="47" customWidth="1"/>
    <col min="45" max="45" width="13.28515625" style="68" bestFit="1" customWidth="1"/>
    <col min="46" max="46" width="14.28515625" style="68" bestFit="1" customWidth="1"/>
    <col min="47" max="47" width="13.28515625" style="68" bestFit="1" customWidth="1"/>
    <col min="48" max="48" width="14.28515625" style="68" bestFit="1" customWidth="1"/>
    <col min="49" max="49" width="16.7109375" style="68" bestFit="1" customWidth="1"/>
    <col min="50" max="16384" width="9.140625" style="68"/>
  </cols>
  <sheetData>
    <row r="1" spans="1:49" s="53" customFormat="1" x14ac:dyDescent="0.25">
      <c r="A1" s="97"/>
      <c r="I1" s="70"/>
      <c r="N1" s="70"/>
      <c r="S1" s="70"/>
      <c r="X1" s="70"/>
      <c r="AC1" s="70"/>
      <c r="AH1" s="70"/>
      <c r="AI1" s="114"/>
      <c r="AJ1" s="114"/>
      <c r="AK1" s="114"/>
      <c r="AM1" s="70"/>
      <c r="AN1" s="114"/>
      <c r="AO1" s="114"/>
      <c r="AR1" s="70"/>
    </row>
    <row r="2" spans="1:49" s="53" customFormat="1" x14ac:dyDescent="0.25">
      <c r="A2" s="97"/>
      <c r="AI2" s="114"/>
      <c r="AJ2" s="114"/>
      <c r="AK2" s="114"/>
      <c r="AN2" s="114"/>
      <c r="AO2" s="114"/>
    </row>
    <row r="3" spans="1:49" s="54" customFormat="1" x14ac:dyDescent="0.25">
      <c r="A3" s="98"/>
      <c r="B3" s="161" t="str">
        <f>'Resumo do Contrato'!B3</f>
        <v>Contrato 37.2017.ITR</v>
      </c>
      <c r="C3" s="161"/>
      <c r="D3" s="162"/>
      <c r="E3" s="160" t="s">
        <v>87</v>
      </c>
      <c r="F3" s="161"/>
      <c r="G3" s="161"/>
      <c r="H3" s="162"/>
      <c r="I3" s="152" t="s">
        <v>23</v>
      </c>
      <c r="J3" s="166" t="s">
        <v>82</v>
      </c>
      <c r="K3" s="167"/>
      <c r="L3" s="167"/>
      <c r="M3" s="168"/>
      <c r="N3" s="163" t="s">
        <v>23</v>
      </c>
      <c r="O3" s="146" t="s">
        <v>84</v>
      </c>
      <c r="P3" s="147"/>
      <c r="Q3" s="147"/>
      <c r="R3" s="148"/>
      <c r="S3" s="149" t="s">
        <v>23</v>
      </c>
      <c r="T3" s="144" t="s">
        <v>86</v>
      </c>
      <c r="U3" s="144"/>
      <c r="V3" s="144"/>
      <c r="W3" s="144"/>
      <c r="X3" s="149" t="s">
        <v>23</v>
      </c>
      <c r="Y3" s="146" t="s">
        <v>88</v>
      </c>
      <c r="Z3" s="147"/>
      <c r="AA3" s="147"/>
      <c r="AB3" s="148"/>
      <c r="AC3" s="149" t="s">
        <v>23</v>
      </c>
      <c r="AD3" s="146" t="s">
        <v>90</v>
      </c>
      <c r="AE3" s="147"/>
      <c r="AF3" s="147"/>
      <c r="AG3" s="148"/>
      <c r="AH3" s="149" t="s">
        <v>23</v>
      </c>
      <c r="AI3" s="144" t="s">
        <v>91</v>
      </c>
      <c r="AJ3" s="144"/>
      <c r="AK3" s="144"/>
      <c r="AL3" s="144"/>
      <c r="AM3" s="149" t="s">
        <v>23</v>
      </c>
      <c r="AN3" s="146" t="s">
        <v>92</v>
      </c>
      <c r="AO3" s="147"/>
      <c r="AP3" s="147"/>
      <c r="AQ3" s="148"/>
      <c r="AR3" s="149" t="s">
        <v>23</v>
      </c>
      <c r="AS3" s="144" t="s">
        <v>91</v>
      </c>
      <c r="AT3" s="144"/>
      <c r="AU3" s="144"/>
      <c r="AV3" s="144"/>
      <c r="AW3" s="149" t="s">
        <v>23</v>
      </c>
    </row>
    <row r="4" spans="1:49" s="54" customFormat="1" x14ac:dyDescent="0.25">
      <c r="A4" s="98"/>
      <c r="B4" s="158" t="str">
        <f>'Resumo do Contrato'!D4</f>
        <v>30/06/2017 a 29/06/2018</v>
      </c>
      <c r="C4" s="158"/>
      <c r="D4" s="159"/>
      <c r="E4" s="160" t="s">
        <v>54</v>
      </c>
      <c r="F4" s="161"/>
      <c r="G4" s="161"/>
      <c r="H4" s="162"/>
      <c r="I4" s="152"/>
      <c r="J4" s="166" t="s">
        <v>83</v>
      </c>
      <c r="K4" s="167"/>
      <c r="L4" s="167"/>
      <c r="M4" s="168"/>
      <c r="N4" s="164"/>
      <c r="O4" s="146" t="s">
        <v>85</v>
      </c>
      <c r="P4" s="147"/>
      <c r="Q4" s="147"/>
      <c r="R4" s="148"/>
      <c r="S4" s="149"/>
      <c r="T4" s="144" t="s">
        <v>68</v>
      </c>
      <c r="U4" s="144"/>
      <c r="V4" s="144"/>
      <c r="W4" s="144"/>
      <c r="X4" s="149"/>
      <c r="Y4" s="146" t="s">
        <v>35</v>
      </c>
      <c r="Z4" s="147"/>
      <c r="AA4" s="147"/>
      <c r="AB4" s="148"/>
      <c r="AC4" s="149"/>
      <c r="AD4" s="146" t="s">
        <v>89</v>
      </c>
      <c r="AE4" s="147"/>
      <c r="AF4" s="147"/>
      <c r="AG4" s="148"/>
      <c r="AH4" s="149"/>
      <c r="AI4" s="144" t="s">
        <v>77</v>
      </c>
      <c r="AJ4" s="144"/>
      <c r="AK4" s="144"/>
      <c r="AL4" s="144"/>
      <c r="AM4" s="149"/>
      <c r="AN4" s="146" t="s">
        <v>89</v>
      </c>
      <c r="AO4" s="147"/>
      <c r="AP4" s="147"/>
      <c r="AQ4" s="148"/>
      <c r="AR4" s="149"/>
      <c r="AS4" s="144" t="s">
        <v>77</v>
      </c>
      <c r="AT4" s="144"/>
      <c r="AU4" s="144"/>
      <c r="AV4" s="144"/>
      <c r="AW4" s="149"/>
    </row>
    <row r="5" spans="1:49" s="54" customFormat="1" x14ac:dyDescent="0.25">
      <c r="A5" s="98"/>
      <c r="B5" s="161"/>
      <c r="C5" s="161"/>
      <c r="D5" s="162"/>
      <c r="E5" s="160"/>
      <c r="F5" s="161"/>
      <c r="G5" s="161"/>
      <c r="H5" s="162"/>
      <c r="I5" s="152"/>
      <c r="J5" s="166"/>
      <c r="K5" s="167"/>
      <c r="L5" s="167"/>
      <c r="M5" s="168"/>
      <c r="N5" s="164"/>
      <c r="O5" s="146"/>
      <c r="P5" s="147"/>
      <c r="Q5" s="147"/>
      <c r="R5" s="148"/>
      <c r="S5" s="149"/>
      <c r="T5" s="143"/>
      <c r="U5" s="144"/>
      <c r="V5" s="144"/>
      <c r="W5" s="145"/>
      <c r="X5" s="149"/>
      <c r="Y5" s="146"/>
      <c r="Z5" s="147"/>
      <c r="AA5" s="147"/>
      <c r="AB5" s="148"/>
      <c r="AC5" s="149"/>
      <c r="AD5" s="146"/>
      <c r="AE5" s="147"/>
      <c r="AF5" s="147"/>
      <c r="AG5" s="148"/>
      <c r="AH5" s="149"/>
      <c r="AI5" s="143"/>
      <c r="AJ5" s="144"/>
      <c r="AK5" s="144"/>
      <c r="AL5" s="145"/>
      <c r="AM5" s="149"/>
      <c r="AN5" s="146"/>
      <c r="AO5" s="147"/>
      <c r="AP5" s="147"/>
      <c r="AQ5" s="148"/>
      <c r="AR5" s="149"/>
      <c r="AS5" s="143"/>
      <c r="AT5" s="144"/>
      <c r="AU5" s="144"/>
      <c r="AV5" s="145"/>
      <c r="AW5" s="149"/>
    </row>
    <row r="6" spans="1:49" s="56" customFormat="1" ht="45" x14ac:dyDescent="0.25">
      <c r="A6" s="98"/>
      <c r="B6" s="156"/>
      <c r="C6" s="55" t="s">
        <v>26</v>
      </c>
      <c r="D6" s="81" t="s">
        <v>31</v>
      </c>
      <c r="E6" s="86" t="s">
        <v>21</v>
      </c>
      <c r="F6" s="55" t="s">
        <v>22</v>
      </c>
      <c r="G6" s="55" t="s">
        <v>32</v>
      </c>
      <c r="H6" s="87" t="s">
        <v>25</v>
      </c>
      <c r="I6" s="152"/>
      <c r="J6" s="86" t="s">
        <v>21</v>
      </c>
      <c r="K6" s="55" t="s">
        <v>22</v>
      </c>
      <c r="L6" s="55" t="s">
        <v>32</v>
      </c>
      <c r="M6" s="87" t="s">
        <v>25</v>
      </c>
      <c r="N6" s="165"/>
      <c r="O6" s="76" t="s">
        <v>21</v>
      </c>
      <c r="P6" s="55" t="s">
        <v>22</v>
      </c>
      <c r="Q6" s="55" t="s">
        <v>32</v>
      </c>
      <c r="R6" s="94" t="s">
        <v>25</v>
      </c>
      <c r="S6" s="149"/>
      <c r="T6" s="76" t="s">
        <v>21</v>
      </c>
      <c r="U6" s="55" t="s">
        <v>22</v>
      </c>
      <c r="V6" s="55" t="s">
        <v>32</v>
      </c>
      <c r="W6" s="94" t="s">
        <v>25</v>
      </c>
      <c r="X6" s="149"/>
      <c r="Y6" s="76" t="s">
        <v>21</v>
      </c>
      <c r="Z6" s="55" t="s">
        <v>22</v>
      </c>
      <c r="AA6" s="55" t="s">
        <v>32</v>
      </c>
      <c r="AB6" s="94" t="s">
        <v>25</v>
      </c>
      <c r="AC6" s="149"/>
      <c r="AD6" s="76" t="s">
        <v>21</v>
      </c>
      <c r="AE6" s="55" t="s">
        <v>22</v>
      </c>
      <c r="AF6" s="55" t="s">
        <v>32</v>
      </c>
      <c r="AG6" s="94" t="s">
        <v>25</v>
      </c>
      <c r="AH6" s="149"/>
      <c r="AI6" s="76" t="s">
        <v>21</v>
      </c>
      <c r="AJ6" s="55" t="s">
        <v>22</v>
      </c>
      <c r="AK6" s="55" t="s">
        <v>32</v>
      </c>
      <c r="AL6" s="94" t="s">
        <v>25</v>
      </c>
      <c r="AM6" s="149"/>
      <c r="AN6" s="76" t="s">
        <v>21</v>
      </c>
      <c r="AO6" s="55" t="s">
        <v>22</v>
      </c>
      <c r="AP6" s="55" t="s">
        <v>32</v>
      </c>
      <c r="AQ6" s="94" t="s">
        <v>25</v>
      </c>
      <c r="AR6" s="149"/>
      <c r="AS6" s="76" t="s">
        <v>21</v>
      </c>
      <c r="AT6" s="55" t="s">
        <v>22</v>
      </c>
      <c r="AU6" s="55" t="s">
        <v>32</v>
      </c>
      <c r="AV6" s="94" t="s">
        <v>25</v>
      </c>
      <c r="AW6" s="149"/>
    </row>
    <row r="7" spans="1:49" s="54" customFormat="1" x14ac:dyDescent="0.25">
      <c r="A7" s="98"/>
      <c r="B7" s="156"/>
      <c r="C7" s="57">
        <f>D7/12</f>
        <v>30732.289999999997</v>
      </c>
      <c r="D7" s="36">
        <v>368787.48</v>
      </c>
      <c r="E7" s="88">
        <v>30732.289999999997</v>
      </c>
      <c r="F7" s="58">
        <v>368787.48</v>
      </c>
      <c r="G7" s="58">
        <f>E7-C7</f>
        <v>0</v>
      </c>
      <c r="H7" s="89">
        <v>368787.48</v>
      </c>
      <c r="I7" s="93">
        <f>H7+D7</f>
        <v>737574.96</v>
      </c>
      <c r="J7" s="88">
        <v>31704.85</v>
      </c>
      <c r="K7" s="58">
        <v>380458.19999999995</v>
      </c>
      <c r="L7" s="58">
        <v>972.5600000000004</v>
      </c>
      <c r="M7" s="95">
        <v>23341.440000000024</v>
      </c>
      <c r="N7" s="133">
        <f>M7+I7</f>
        <v>760916.4</v>
      </c>
      <c r="O7" s="77">
        <v>32538.839999999997</v>
      </c>
      <c r="P7" s="58">
        <v>390466.07999999996</v>
      </c>
      <c r="Q7" s="58">
        <v>833.98999999999796</v>
      </c>
      <c r="R7" s="95">
        <f>P34</f>
        <v>14150.030333333299</v>
      </c>
      <c r="S7" s="96">
        <f>R7+N7</f>
        <v>775066.43033333332</v>
      </c>
      <c r="T7" s="77">
        <v>32538.839999999997</v>
      </c>
      <c r="U7" s="58">
        <v>390466.07999999996</v>
      </c>
      <c r="V7" s="58"/>
      <c r="W7" s="82">
        <v>390466.07999999996</v>
      </c>
      <c r="X7" s="110">
        <f>W7+S7</f>
        <v>1165532.5103333332</v>
      </c>
      <c r="Y7" s="77">
        <v>33909.85</v>
      </c>
      <c r="Z7" s="58">
        <v>406918.19999999995</v>
      </c>
      <c r="AA7" s="58">
        <v>1371.010000000002</v>
      </c>
      <c r="AB7" s="95">
        <f>Z34</f>
        <v>23261.469666666701</v>
      </c>
      <c r="AC7" s="96">
        <f>AB7+X7</f>
        <v>1188793.98</v>
      </c>
      <c r="AD7" s="77">
        <v>33739.19</v>
      </c>
      <c r="AE7" s="58">
        <v>404870.28</v>
      </c>
      <c r="AF7" s="58">
        <v>-170.65999999999894</v>
      </c>
      <c r="AG7" s="95">
        <v>-847.61133333332805</v>
      </c>
      <c r="AH7" s="96">
        <f>AG7+AC7</f>
        <v>1187946.3686666666</v>
      </c>
      <c r="AI7" s="77">
        <v>33739.19</v>
      </c>
      <c r="AJ7" s="58">
        <v>404870.28</v>
      </c>
      <c r="AK7" s="58"/>
      <c r="AL7" s="58">
        <v>404870.28</v>
      </c>
      <c r="AM7" s="96">
        <f>AL7+AH7</f>
        <v>1592816.6486666666</v>
      </c>
      <c r="AN7" s="77">
        <v>35191.31</v>
      </c>
      <c r="AO7" s="58">
        <v>422295.72</v>
      </c>
      <c r="AP7" s="58">
        <v>1452.1199999999994</v>
      </c>
      <c r="AQ7" s="95">
        <f>AO34</f>
        <v>24637.635999999984</v>
      </c>
      <c r="AR7" s="96">
        <f>AQ7+AM7</f>
        <v>1617454.2846666665</v>
      </c>
      <c r="AS7" s="77">
        <v>35191.31</v>
      </c>
      <c r="AT7" s="58">
        <v>422295.72</v>
      </c>
      <c r="AU7" s="58"/>
      <c r="AV7" s="58">
        <v>422295.72</v>
      </c>
      <c r="AW7" s="96">
        <f>AV7+AR7</f>
        <v>2039750.0046666665</v>
      </c>
    </row>
    <row r="8" spans="1:49" s="54" customFormat="1" x14ac:dyDescent="0.25">
      <c r="A8" s="98"/>
      <c r="B8" s="151" t="s">
        <v>27</v>
      </c>
      <c r="C8" s="151"/>
      <c r="D8" s="83"/>
      <c r="E8" s="157" t="s">
        <v>27</v>
      </c>
      <c r="F8" s="151"/>
      <c r="G8" s="59"/>
      <c r="H8" s="129"/>
      <c r="I8" s="60"/>
      <c r="J8" s="169" t="s">
        <v>27</v>
      </c>
      <c r="K8" s="150"/>
      <c r="L8" s="104"/>
      <c r="M8" s="129"/>
      <c r="N8" s="90"/>
      <c r="O8" s="150" t="s">
        <v>27</v>
      </c>
      <c r="P8" s="151"/>
      <c r="Q8" s="59"/>
      <c r="R8" s="129"/>
      <c r="S8" s="90"/>
      <c r="T8" s="150" t="s">
        <v>27</v>
      </c>
      <c r="U8" s="151"/>
      <c r="V8" s="104"/>
      <c r="W8" s="130"/>
      <c r="X8" s="90"/>
      <c r="Y8" s="150" t="s">
        <v>27</v>
      </c>
      <c r="Z8" s="151"/>
      <c r="AA8" s="59"/>
      <c r="AB8" s="129"/>
      <c r="AC8" s="90"/>
      <c r="AD8" s="150" t="s">
        <v>27</v>
      </c>
      <c r="AE8" s="151"/>
      <c r="AF8" s="59"/>
      <c r="AG8" s="129"/>
      <c r="AH8" s="90"/>
      <c r="AI8" s="150" t="s">
        <v>27</v>
      </c>
      <c r="AJ8" s="151"/>
      <c r="AK8" s="104"/>
      <c r="AL8" s="129"/>
      <c r="AM8" s="90"/>
      <c r="AN8" s="150" t="s">
        <v>27</v>
      </c>
      <c r="AO8" s="151"/>
      <c r="AP8" s="59"/>
      <c r="AQ8" s="129"/>
      <c r="AR8" s="90"/>
      <c r="AS8" s="150" t="s">
        <v>27</v>
      </c>
      <c r="AT8" s="151"/>
      <c r="AU8" s="108"/>
      <c r="AV8" s="129"/>
      <c r="AW8" s="90"/>
    </row>
    <row r="9" spans="1:49" s="65" customFormat="1" ht="45" x14ac:dyDescent="0.25">
      <c r="A9" s="99"/>
      <c r="B9" s="61" t="s">
        <v>28</v>
      </c>
      <c r="C9" s="62" t="s">
        <v>29</v>
      </c>
      <c r="D9" s="84"/>
      <c r="E9" s="91" t="s">
        <v>28</v>
      </c>
      <c r="F9" s="63" t="s">
        <v>24</v>
      </c>
      <c r="G9" s="63" t="s">
        <v>29</v>
      </c>
      <c r="H9" s="64"/>
      <c r="I9" s="60"/>
      <c r="J9" s="91" t="s">
        <v>28</v>
      </c>
      <c r="K9" s="63" t="s">
        <v>24</v>
      </c>
      <c r="L9" s="63" t="s">
        <v>29</v>
      </c>
      <c r="M9" s="64"/>
      <c r="N9" s="90"/>
      <c r="O9" s="78" t="s">
        <v>28</v>
      </c>
      <c r="P9" s="63" t="s">
        <v>24</v>
      </c>
      <c r="Q9" s="63" t="s">
        <v>29</v>
      </c>
      <c r="R9" s="64"/>
      <c r="S9" s="90"/>
      <c r="T9" s="78" t="s">
        <v>28</v>
      </c>
      <c r="U9" s="63" t="s">
        <v>24</v>
      </c>
      <c r="V9" s="63" t="s">
        <v>29</v>
      </c>
      <c r="W9" s="131"/>
      <c r="X9" s="90"/>
      <c r="Y9" s="78" t="s">
        <v>28</v>
      </c>
      <c r="Z9" s="63" t="s">
        <v>24</v>
      </c>
      <c r="AA9" s="63" t="s">
        <v>29</v>
      </c>
      <c r="AB9" s="64"/>
      <c r="AC9" s="90"/>
      <c r="AD9" s="78" t="s">
        <v>28</v>
      </c>
      <c r="AE9" s="63" t="s">
        <v>24</v>
      </c>
      <c r="AF9" s="63" t="s">
        <v>29</v>
      </c>
      <c r="AG9" s="64"/>
      <c r="AH9" s="90"/>
      <c r="AI9" s="78" t="s">
        <v>28</v>
      </c>
      <c r="AJ9" s="63" t="s">
        <v>24</v>
      </c>
      <c r="AK9" s="63" t="s">
        <v>29</v>
      </c>
      <c r="AL9" s="115"/>
      <c r="AM9" s="90"/>
      <c r="AN9" s="78" t="s">
        <v>28</v>
      </c>
      <c r="AO9" s="63" t="s">
        <v>24</v>
      </c>
      <c r="AP9" s="63" t="s">
        <v>29</v>
      </c>
      <c r="AQ9" s="64"/>
      <c r="AR9" s="90"/>
      <c r="AS9" s="78" t="s">
        <v>28</v>
      </c>
      <c r="AT9" s="63" t="s">
        <v>24</v>
      </c>
      <c r="AU9" s="63" t="s">
        <v>29</v>
      </c>
      <c r="AV9" s="115"/>
      <c r="AW9" s="90"/>
    </row>
    <row r="10" spans="1:49" s="54" customFormat="1" ht="15" customHeight="1" x14ac:dyDescent="0.25">
      <c r="A10" s="100" t="s">
        <v>40</v>
      </c>
      <c r="B10" s="153" t="s">
        <v>30</v>
      </c>
      <c r="C10" s="57">
        <v>30732.29</v>
      </c>
      <c r="D10" s="85"/>
      <c r="E10" s="137" t="s">
        <v>34</v>
      </c>
      <c r="F10" s="73">
        <f>(G7/30)*21</f>
        <v>0</v>
      </c>
      <c r="G10" s="57">
        <v>30732.29</v>
      </c>
      <c r="H10" s="66"/>
      <c r="I10" s="60"/>
      <c r="J10" s="137" t="s">
        <v>30</v>
      </c>
      <c r="K10" s="58">
        <v>972.5600000000004</v>
      </c>
      <c r="L10" s="113">
        <v>31704.85</v>
      </c>
      <c r="M10" s="109"/>
      <c r="N10" s="90"/>
      <c r="O10" s="140" t="s">
        <v>30</v>
      </c>
      <c r="P10" s="63"/>
      <c r="Q10" s="113">
        <v>31704.85</v>
      </c>
      <c r="R10" s="66"/>
      <c r="S10" s="90"/>
      <c r="T10" s="140" t="s">
        <v>36</v>
      </c>
      <c r="U10" s="73"/>
      <c r="V10" s="77">
        <v>32538.839999999997</v>
      </c>
      <c r="W10" s="132"/>
      <c r="X10" s="90"/>
      <c r="Y10" s="140" t="s">
        <v>34</v>
      </c>
      <c r="Z10" s="63"/>
      <c r="AA10" s="77">
        <v>32538.839999999997</v>
      </c>
      <c r="AB10" s="66"/>
      <c r="AC10" s="90"/>
      <c r="AD10" s="140" t="s">
        <v>36</v>
      </c>
      <c r="AE10" s="73"/>
      <c r="AF10" s="77">
        <v>33909.85</v>
      </c>
      <c r="AG10" s="66"/>
      <c r="AH10" s="90"/>
      <c r="AI10" s="128">
        <v>4</v>
      </c>
      <c r="AJ10" s="73"/>
      <c r="AK10" s="77">
        <v>33739.19</v>
      </c>
      <c r="AL10" s="117"/>
      <c r="AM10" s="90"/>
      <c r="AN10" s="140" t="s">
        <v>36</v>
      </c>
      <c r="AO10" s="63"/>
      <c r="AP10" s="77">
        <v>33909.85</v>
      </c>
      <c r="AQ10" s="66"/>
      <c r="AR10" s="90"/>
      <c r="AS10" s="128">
        <v>16</v>
      </c>
      <c r="AT10" s="73"/>
      <c r="AU10" s="77">
        <v>35191.31</v>
      </c>
      <c r="AV10" s="117"/>
      <c r="AW10" s="90"/>
    </row>
    <row r="11" spans="1:49" s="54" customFormat="1" ht="15" customHeight="1" x14ac:dyDescent="0.25">
      <c r="A11" s="100" t="s">
        <v>41</v>
      </c>
      <c r="B11" s="154"/>
      <c r="C11" s="57">
        <v>30732.29</v>
      </c>
      <c r="D11" s="85"/>
      <c r="E11" s="138"/>
      <c r="F11" s="73"/>
      <c r="G11" s="57">
        <v>30732.29</v>
      </c>
      <c r="H11" s="67"/>
      <c r="I11" s="60"/>
      <c r="J11" s="138"/>
      <c r="K11" s="58">
        <v>972.5600000000004</v>
      </c>
      <c r="L11" s="113">
        <v>31704.85</v>
      </c>
      <c r="M11" s="109"/>
      <c r="N11" s="90"/>
      <c r="O11" s="141"/>
      <c r="P11" s="63"/>
      <c r="Q11" s="113">
        <v>31704.85</v>
      </c>
      <c r="R11" s="66"/>
      <c r="S11" s="90"/>
      <c r="T11" s="141"/>
      <c r="U11" s="73"/>
      <c r="V11" s="77">
        <v>32538.839999999997</v>
      </c>
      <c r="W11" s="132"/>
      <c r="X11" s="90"/>
      <c r="Y11" s="141"/>
      <c r="Z11" s="63"/>
      <c r="AA11" s="77">
        <v>32538.839999999997</v>
      </c>
      <c r="AB11" s="66"/>
      <c r="AC11" s="90"/>
      <c r="AD11" s="141"/>
      <c r="AE11" s="73"/>
      <c r="AF11" s="77">
        <v>33909.85</v>
      </c>
      <c r="AG11" s="66"/>
      <c r="AH11" s="90"/>
      <c r="AI11" s="128">
        <v>5</v>
      </c>
      <c r="AJ11" s="73"/>
      <c r="AK11" s="77">
        <v>33739.19</v>
      </c>
      <c r="AL11" s="117"/>
      <c r="AM11" s="90"/>
      <c r="AN11" s="141"/>
      <c r="AO11" s="63"/>
      <c r="AP11" s="77">
        <v>33909.85</v>
      </c>
      <c r="AQ11" s="66"/>
      <c r="AR11" s="90"/>
      <c r="AS11" s="128">
        <v>17</v>
      </c>
      <c r="AT11" s="73"/>
      <c r="AU11" s="77">
        <v>35191.31</v>
      </c>
      <c r="AV11" s="117"/>
      <c r="AW11" s="90"/>
    </row>
    <row r="12" spans="1:49" s="54" customFormat="1" ht="15" customHeight="1" x14ac:dyDescent="0.25">
      <c r="A12" s="100" t="s">
        <v>42</v>
      </c>
      <c r="B12" s="154"/>
      <c r="C12" s="57">
        <v>30732.29</v>
      </c>
      <c r="D12" s="85"/>
      <c r="E12" s="138"/>
      <c r="F12" s="73"/>
      <c r="G12" s="57">
        <v>30732.29</v>
      </c>
      <c r="H12" s="67"/>
      <c r="I12" s="60"/>
      <c r="J12" s="138"/>
      <c r="K12" s="58">
        <v>972.5600000000004</v>
      </c>
      <c r="L12" s="113">
        <v>31704.85</v>
      </c>
      <c r="M12" s="132"/>
      <c r="N12" s="90"/>
      <c r="O12" s="141"/>
      <c r="P12" s="63"/>
      <c r="Q12" s="113">
        <v>31704.85</v>
      </c>
      <c r="R12" s="66"/>
      <c r="S12" s="90"/>
      <c r="T12" s="141"/>
      <c r="U12" s="73"/>
      <c r="V12" s="77">
        <v>32538.839999999997</v>
      </c>
      <c r="W12" s="132"/>
      <c r="X12" s="90"/>
      <c r="Y12" s="141"/>
      <c r="Z12" s="63"/>
      <c r="AA12" s="77">
        <v>32538.839999999997</v>
      </c>
      <c r="AB12" s="66"/>
      <c r="AC12" s="90"/>
      <c r="AD12" s="141"/>
      <c r="AE12" s="73"/>
      <c r="AF12" s="77">
        <v>33909.85</v>
      </c>
      <c r="AG12" s="66"/>
      <c r="AH12" s="90"/>
      <c r="AI12" s="128">
        <v>6</v>
      </c>
      <c r="AJ12" s="73"/>
      <c r="AK12" s="77">
        <v>33739.19</v>
      </c>
      <c r="AL12" s="117"/>
      <c r="AM12" s="90"/>
      <c r="AN12" s="141"/>
      <c r="AO12" s="63"/>
      <c r="AP12" s="77">
        <v>33909.85</v>
      </c>
      <c r="AQ12" s="66"/>
      <c r="AR12" s="90"/>
      <c r="AS12" s="128">
        <v>18</v>
      </c>
      <c r="AT12" s="73"/>
      <c r="AU12" s="77">
        <v>35191.31</v>
      </c>
      <c r="AV12" s="117"/>
      <c r="AW12" s="90"/>
    </row>
    <row r="13" spans="1:49" s="54" customFormat="1" ht="15" customHeight="1" x14ac:dyDescent="0.25">
      <c r="A13" s="100" t="s">
        <v>43</v>
      </c>
      <c r="B13" s="154"/>
      <c r="C13" s="57">
        <v>30732.29</v>
      </c>
      <c r="D13" s="85"/>
      <c r="E13" s="138"/>
      <c r="F13" s="73"/>
      <c r="G13" s="57">
        <v>30732.29</v>
      </c>
      <c r="H13" s="66"/>
      <c r="I13" s="60"/>
      <c r="J13" s="138"/>
      <c r="K13" s="58">
        <v>972.5600000000004</v>
      </c>
      <c r="L13" s="113">
        <v>31704.85</v>
      </c>
      <c r="M13" s="109"/>
      <c r="N13" s="90"/>
      <c r="O13" s="141"/>
      <c r="P13" s="63"/>
      <c r="Q13" s="113">
        <v>31704.85</v>
      </c>
      <c r="R13" s="66"/>
      <c r="S13" s="90"/>
      <c r="T13" s="141"/>
      <c r="U13" s="73"/>
      <c r="V13" s="77">
        <v>32538.839999999997</v>
      </c>
      <c r="W13" s="132"/>
      <c r="X13" s="90"/>
      <c r="Y13" s="141"/>
      <c r="Z13" s="63"/>
      <c r="AA13" s="77">
        <v>32538.839999999997</v>
      </c>
      <c r="AB13" s="66"/>
      <c r="AC13" s="90"/>
      <c r="AD13" s="141"/>
      <c r="AE13" s="73"/>
      <c r="AF13" s="77">
        <v>33909.85</v>
      </c>
      <c r="AG13" s="66"/>
      <c r="AH13" s="90"/>
      <c r="AI13" s="128">
        <v>7</v>
      </c>
      <c r="AJ13" s="73"/>
      <c r="AK13" s="77">
        <v>33739.19</v>
      </c>
      <c r="AL13" s="117"/>
      <c r="AM13" s="90"/>
      <c r="AN13" s="141"/>
      <c r="AO13" s="63"/>
      <c r="AP13" s="77">
        <v>33909.85</v>
      </c>
      <c r="AQ13" s="66"/>
      <c r="AR13" s="90"/>
      <c r="AS13" s="128">
        <v>19</v>
      </c>
      <c r="AT13" s="73"/>
      <c r="AU13" s="77">
        <v>35191.31</v>
      </c>
      <c r="AV13" s="117"/>
      <c r="AW13" s="90"/>
    </row>
    <row r="14" spans="1:49" s="54" customFormat="1" ht="15" customHeight="1" x14ac:dyDescent="0.25">
      <c r="A14" s="100" t="s">
        <v>44</v>
      </c>
      <c r="B14" s="154"/>
      <c r="C14" s="57">
        <v>30732.29</v>
      </c>
      <c r="D14" s="85"/>
      <c r="E14" s="138"/>
      <c r="F14" s="73"/>
      <c r="G14" s="57">
        <v>30732.29</v>
      </c>
      <c r="H14" s="66"/>
      <c r="I14" s="60"/>
      <c r="J14" s="138"/>
      <c r="K14" s="58">
        <v>972.5600000000004</v>
      </c>
      <c r="L14" s="113">
        <v>31704.85</v>
      </c>
      <c r="M14" s="109"/>
      <c r="N14" s="90"/>
      <c r="O14" s="141"/>
      <c r="P14" s="63"/>
      <c r="Q14" s="113">
        <v>31704.85</v>
      </c>
      <c r="R14" s="66"/>
      <c r="S14" s="90"/>
      <c r="T14" s="141"/>
      <c r="U14" s="73"/>
      <c r="V14" s="77">
        <v>32538.839999999997</v>
      </c>
      <c r="W14" s="132"/>
      <c r="X14" s="90"/>
      <c r="Y14" s="141"/>
      <c r="Z14" s="63"/>
      <c r="AA14" s="77">
        <v>32538.839999999997</v>
      </c>
      <c r="AB14" s="66"/>
      <c r="AC14" s="90"/>
      <c r="AD14" s="141"/>
      <c r="AE14" s="73"/>
      <c r="AF14" s="77">
        <v>33909.85</v>
      </c>
      <c r="AG14" s="66"/>
      <c r="AH14" s="90"/>
      <c r="AI14" s="128">
        <v>8</v>
      </c>
      <c r="AJ14" s="73"/>
      <c r="AK14" s="77">
        <v>33739.19</v>
      </c>
      <c r="AL14" s="117"/>
      <c r="AM14" s="90"/>
      <c r="AN14" s="141"/>
      <c r="AO14" s="63"/>
      <c r="AP14" s="77">
        <v>33909.85</v>
      </c>
      <c r="AQ14" s="66"/>
      <c r="AR14" s="90"/>
      <c r="AS14" s="128">
        <v>20</v>
      </c>
      <c r="AT14" s="73"/>
      <c r="AU14" s="77">
        <v>35191.31</v>
      </c>
      <c r="AV14" s="117"/>
      <c r="AW14" s="90"/>
    </row>
    <row r="15" spans="1:49" s="54" customFormat="1" ht="15" customHeight="1" x14ac:dyDescent="0.25">
      <c r="A15" s="100" t="s">
        <v>45</v>
      </c>
      <c r="B15" s="154"/>
      <c r="C15" s="57">
        <v>30732.29</v>
      </c>
      <c r="D15" s="85"/>
      <c r="E15" s="138"/>
      <c r="F15" s="73"/>
      <c r="G15" s="57">
        <v>30732.29</v>
      </c>
      <c r="H15" s="66"/>
      <c r="I15" s="60"/>
      <c r="J15" s="138"/>
      <c r="K15" s="58">
        <v>972.5600000000004</v>
      </c>
      <c r="L15" s="113">
        <v>31704.85</v>
      </c>
      <c r="M15" s="109"/>
      <c r="N15" s="90"/>
      <c r="O15" s="141"/>
      <c r="P15" s="63"/>
      <c r="Q15" s="113">
        <v>31704.85</v>
      </c>
      <c r="R15" s="66"/>
      <c r="S15" s="90"/>
      <c r="T15" s="141"/>
      <c r="U15" s="73"/>
      <c r="V15" s="77">
        <v>32538.839999999997</v>
      </c>
      <c r="W15" s="132"/>
      <c r="X15" s="90"/>
      <c r="Y15" s="141"/>
      <c r="Z15" s="63"/>
      <c r="AA15" s="77">
        <v>32538.839999999997</v>
      </c>
      <c r="AB15" s="66"/>
      <c r="AC15" s="90"/>
      <c r="AD15" s="141"/>
      <c r="AE15" s="73"/>
      <c r="AF15" s="77">
        <v>33909.85</v>
      </c>
      <c r="AG15" s="66"/>
      <c r="AH15" s="90"/>
      <c r="AI15" s="128">
        <v>9</v>
      </c>
      <c r="AJ15" s="73"/>
      <c r="AK15" s="77">
        <v>33739.19</v>
      </c>
      <c r="AL15" s="117"/>
      <c r="AM15" s="90"/>
      <c r="AN15" s="141"/>
      <c r="AO15" s="63"/>
      <c r="AP15" s="77">
        <v>33909.85</v>
      </c>
      <c r="AQ15" s="66"/>
      <c r="AR15" s="90"/>
      <c r="AS15" s="128">
        <v>21</v>
      </c>
      <c r="AT15" s="73"/>
      <c r="AU15" s="77">
        <v>35191.31</v>
      </c>
      <c r="AV15" s="117"/>
      <c r="AW15" s="90"/>
    </row>
    <row r="16" spans="1:49" s="54" customFormat="1" ht="15" customHeight="1" x14ac:dyDescent="0.25">
      <c r="A16" s="100" t="s">
        <v>46</v>
      </c>
      <c r="B16" s="154"/>
      <c r="C16" s="57">
        <v>30732.29</v>
      </c>
      <c r="D16" s="85"/>
      <c r="E16" s="138"/>
      <c r="F16" s="73"/>
      <c r="G16" s="57">
        <v>30732.29</v>
      </c>
      <c r="H16" s="66"/>
      <c r="I16" s="60"/>
      <c r="J16" s="138"/>
      <c r="K16" s="58">
        <v>972.5600000000004</v>
      </c>
      <c r="L16" s="113">
        <v>31704.85</v>
      </c>
      <c r="M16" s="109"/>
      <c r="N16" s="90"/>
      <c r="O16" s="141"/>
      <c r="P16" s="63"/>
      <c r="Q16" s="113">
        <v>31704.85</v>
      </c>
      <c r="R16" s="66"/>
      <c r="S16" s="90"/>
      <c r="T16" s="141"/>
      <c r="U16" s="73"/>
      <c r="V16" s="77">
        <v>32538.839999999997</v>
      </c>
      <c r="W16" s="132"/>
      <c r="X16" s="90"/>
      <c r="Y16" s="141"/>
      <c r="Z16" s="63"/>
      <c r="AA16" s="77">
        <v>32538.839999999997</v>
      </c>
      <c r="AB16" s="66"/>
      <c r="AC16" s="90"/>
      <c r="AD16" s="141"/>
      <c r="AE16" s="73"/>
      <c r="AF16" s="77">
        <v>33909.85</v>
      </c>
      <c r="AG16" s="66"/>
      <c r="AH16" s="90"/>
      <c r="AI16" s="128">
        <v>10</v>
      </c>
      <c r="AJ16" s="73"/>
      <c r="AK16" s="77">
        <v>33739.19</v>
      </c>
      <c r="AL16" s="117"/>
      <c r="AM16" s="90"/>
      <c r="AN16" s="141"/>
      <c r="AO16" s="63"/>
      <c r="AP16" s="77">
        <v>33909.85</v>
      </c>
      <c r="AQ16" s="66"/>
      <c r="AR16" s="90"/>
      <c r="AS16" s="128">
        <v>22</v>
      </c>
      <c r="AT16" s="73"/>
      <c r="AU16" s="77">
        <v>35191.31</v>
      </c>
      <c r="AV16" s="117"/>
      <c r="AW16" s="90"/>
    </row>
    <row r="17" spans="1:49" s="54" customFormat="1" ht="15" customHeight="1" x14ac:dyDescent="0.25">
      <c r="A17" s="100" t="s">
        <v>47</v>
      </c>
      <c r="B17" s="154"/>
      <c r="C17" s="57">
        <v>30732.29</v>
      </c>
      <c r="D17" s="85"/>
      <c r="E17" s="138"/>
      <c r="F17" s="73"/>
      <c r="G17" s="57">
        <v>30732.29</v>
      </c>
      <c r="H17" s="66"/>
      <c r="I17" s="60"/>
      <c r="J17" s="138"/>
      <c r="K17" s="58">
        <v>972.5600000000004</v>
      </c>
      <c r="L17" s="113">
        <v>31704.85</v>
      </c>
      <c r="M17" s="109"/>
      <c r="N17" s="90"/>
      <c r="O17" s="141"/>
      <c r="P17" s="113">
        <f>(Q7/30)*29</f>
        <v>806.19033333333141</v>
      </c>
      <c r="Q17" s="113">
        <f>L17+P17</f>
        <v>32511.040333333331</v>
      </c>
      <c r="R17" s="66"/>
      <c r="S17" s="90"/>
      <c r="T17" s="141"/>
      <c r="U17" s="73"/>
      <c r="V17" s="77">
        <v>32538.839999999997</v>
      </c>
      <c r="W17" s="109"/>
      <c r="X17" s="90"/>
      <c r="Y17" s="141"/>
      <c r="Z17" s="113">
        <f>AA7/30*29</f>
        <v>1325.3096666666688</v>
      </c>
      <c r="AA17" s="113">
        <f>V17+Z17</f>
        <v>33864.149666666664</v>
      </c>
      <c r="AB17" s="66"/>
      <c r="AC17" s="90"/>
      <c r="AD17" s="141"/>
      <c r="AE17" s="73">
        <f>AF7/30*29</f>
        <v>-164.97133333333232</v>
      </c>
      <c r="AF17" s="73">
        <f>AA29+AE17</f>
        <v>33744.878666666664</v>
      </c>
      <c r="AG17" s="66"/>
      <c r="AH17" s="90"/>
      <c r="AI17" s="128">
        <v>11</v>
      </c>
      <c r="AJ17" s="73"/>
      <c r="AK17" s="77">
        <v>33739.19</v>
      </c>
      <c r="AL17" s="117"/>
      <c r="AM17" s="90"/>
      <c r="AN17" s="141"/>
      <c r="AO17" s="113">
        <f>AP7/30*29</f>
        <v>1403.7159999999994</v>
      </c>
      <c r="AP17" s="113">
        <f>AF17+AO17</f>
        <v>35148.594666666664</v>
      </c>
      <c r="AQ17" s="66"/>
      <c r="AR17" s="90"/>
      <c r="AS17" s="128">
        <v>23</v>
      </c>
      <c r="AT17" s="73"/>
      <c r="AU17" s="77">
        <v>35191.31</v>
      </c>
      <c r="AV17" s="117"/>
      <c r="AW17" s="90"/>
    </row>
    <row r="18" spans="1:49" s="54" customFormat="1" ht="15" customHeight="1" x14ac:dyDescent="0.25">
      <c r="A18" s="100" t="s">
        <v>48</v>
      </c>
      <c r="B18" s="154"/>
      <c r="C18" s="57">
        <v>30732.29</v>
      </c>
      <c r="D18" s="85"/>
      <c r="E18" s="138"/>
      <c r="F18" s="73"/>
      <c r="G18" s="57">
        <v>30732.29</v>
      </c>
      <c r="H18" s="66"/>
      <c r="I18" s="60"/>
      <c r="J18" s="138"/>
      <c r="K18" s="58">
        <v>972.5600000000004</v>
      </c>
      <c r="L18" s="113">
        <v>31704.85</v>
      </c>
      <c r="M18" s="109"/>
      <c r="N18" s="90"/>
      <c r="O18" s="141"/>
      <c r="P18" s="113">
        <v>833.98999999999796</v>
      </c>
      <c r="Q18" s="113">
        <v>32538.839999999997</v>
      </c>
      <c r="R18" s="66"/>
      <c r="S18" s="90"/>
      <c r="T18" s="141"/>
      <c r="U18" s="73"/>
      <c r="V18" s="77">
        <v>32538.839999999997</v>
      </c>
      <c r="W18" s="109"/>
      <c r="X18" s="90"/>
      <c r="Y18" s="141"/>
      <c r="Z18" s="58">
        <v>1371.010000000002</v>
      </c>
      <c r="AA18" s="77">
        <v>33909.85</v>
      </c>
      <c r="AB18" s="66"/>
      <c r="AC18" s="90"/>
      <c r="AD18" s="141"/>
      <c r="AE18" s="58">
        <v>-170.65999999999894</v>
      </c>
      <c r="AF18" s="77">
        <v>33739.19</v>
      </c>
      <c r="AG18" s="66"/>
      <c r="AH18" s="90"/>
      <c r="AI18" s="128">
        <v>12</v>
      </c>
      <c r="AJ18" s="73"/>
      <c r="AK18" s="77">
        <v>33739.19</v>
      </c>
      <c r="AL18" s="117"/>
      <c r="AM18" s="90"/>
      <c r="AN18" s="141"/>
      <c r="AO18" s="58">
        <v>1452.1199999999994</v>
      </c>
      <c r="AP18" s="77">
        <v>35191.31</v>
      </c>
      <c r="AQ18" s="66"/>
      <c r="AR18" s="90"/>
      <c r="AS18" s="128">
        <v>24</v>
      </c>
      <c r="AT18" s="73"/>
      <c r="AU18" s="77">
        <v>35191.31</v>
      </c>
      <c r="AV18" s="117"/>
      <c r="AW18" s="90"/>
    </row>
    <row r="19" spans="1:49" s="54" customFormat="1" ht="15" customHeight="1" x14ac:dyDescent="0.25">
      <c r="A19" s="100" t="s">
        <v>37</v>
      </c>
      <c r="B19" s="154"/>
      <c r="C19" s="57">
        <v>30732.29</v>
      </c>
      <c r="D19" s="85"/>
      <c r="E19" s="138"/>
      <c r="F19" s="73"/>
      <c r="G19" s="57">
        <v>30732.29</v>
      </c>
      <c r="H19" s="66"/>
      <c r="I19" s="60"/>
      <c r="J19" s="138"/>
      <c r="K19" s="58">
        <v>972.5600000000004</v>
      </c>
      <c r="L19" s="113">
        <v>31704.85</v>
      </c>
      <c r="M19" s="109"/>
      <c r="N19" s="90"/>
      <c r="O19" s="141"/>
      <c r="P19" s="113">
        <v>833.98999999999796</v>
      </c>
      <c r="Q19" s="113">
        <v>32538.839999999997</v>
      </c>
      <c r="R19" s="66"/>
      <c r="S19" s="90"/>
      <c r="T19" s="141"/>
      <c r="U19" s="73"/>
      <c r="V19" s="77">
        <v>32538.839999999997</v>
      </c>
      <c r="W19" s="109"/>
      <c r="X19" s="90"/>
      <c r="Y19" s="141"/>
      <c r="Z19" s="58">
        <v>1371.010000000002</v>
      </c>
      <c r="AA19" s="77">
        <v>33909.85</v>
      </c>
      <c r="AB19" s="66"/>
      <c r="AC19" s="90"/>
      <c r="AD19" s="141"/>
      <c r="AE19" s="58">
        <v>-170.65999999999894</v>
      </c>
      <c r="AF19" s="77">
        <v>33739.19</v>
      </c>
      <c r="AG19" s="66"/>
      <c r="AH19" s="90"/>
      <c r="AI19" s="128">
        <v>13</v>
      </c>
      <c r="AJ19" s="73"/>
      <c r="AK19" s="77">
        <v>33739.19</v>
      </c>
      <c r="AL19" s="117"/>
      <c r="AM19" s="90"/>
      <c r="AN19" s="141"/>
      <c r="AO19" s="58">
        <v>1452.1199999999994</v>
      </c>
      <c r="AP19" s="77">
        <v>35191.31</v>
      </c>
      <c r="AQ19" s="66"/>
      <c r="AR19" s="90"/>
      <c r="AS19" s="128">
        <v>25</v>
      </c>
      <c r="AT19" s="73"/>
      <c r="AU19" s="77">
        <v>35191.31</v>
      </c>
      <c r="AV19" s="117"/>
      <c r="AW19" s="90"/>
    </row>
    <row r="20" spans="1:49" s="54" customFormat="1" ht="15" customHeight="1" x14ac:dyDescent="0.25">
      <c r="A20" s="100" t="s">
        <v>38</v>
      </c>
      <c r="B20" s="154"/>
      <c r="C20" s="57">
        <v>30732.29</v>
      </c>
      <c r="D20" s="85"/>
      <c r="E20" s="138"/>
      <c r="F20" s="73"/>
      <c r="G20" s="57">
        <v>30732.29</v>
      </c>
      <c r="H20" s="66"/>
      <c r="I20" s="60"/>
      <c r="J20" s="138"/>
      <c r="K20" s="58">
        <v>972.5600000000004</v>
      </c>
      <c r="L20" s="113">
        <v>31704.85</v>
      </c>
      <c r="M20" s="109"/>
      <c r="N20" s="90"/>
      <c r="O20" s="141"/>
      <c r="P20" s="113">
        <v>833.98999999999796</v>
      </c>
      <c r="Q20" s="113">
        <v>32538.839999999997</v>
      </c>
      <c r="R20" s="66"/>
      <c r="S20" s="90"/>
      <c r="T20" s="141"/>
      <c r="U20" s="73"/>
      <c r="V20" s="77">
        <v>32538.839999999997</v>
      </c>
      <c r="W20" s="109"/>
      <c r="X20" s="90"/>
      <c r="Y20" s="141"/>
      <c r="Z20" s="58">
        <v>1371.010000000002</v>
      </c>
      <c r="AA20" s="77">
        <v>33909.85</v>
      </c>
      <c r="AB20" s="66"/>
      <c r="AC20" s="90"/>
      <c r="AD20" s="141"/>
      <c r="AE20" s="58">
        <v>-170.65999999999894</v>
      </c>
      <c r="AF20" s="77">
        <v>33739.19</v>
      </c>
      <c r="AG20" s="66"/>
      <c r="AH20" s="90"/>
      <c r="AI20" s="128">
        <v>14</v>
      </c>
      <c r="AJ20" s="73"/>
      <c r="AK20" s="77">
        <v>33739.19</v>
      </c>
      <c r="AL20" s="117"/>
      <c r="AM20" s="90"/>
      <c r="AN20" s="141"/>
      <c r="AO20" s="58">
        <v>1452.1199999999994</v>
      </c>
      <c r="AP20" s="77">
        <v>35191.31</v>
      </c>
      <c r="AQ20" s="66"/>
      <c r="AR20" s="90"/>
      <c r="AS20" s="128">
        <v>26</v>
      </c>
      <c r="AT20" s="73"/>
      <c r="AU20" s="77">
        <v>35191.31</v>
      </c>
      <c r="AV20" s="117"/>
      <c r="AW20" s="90"/>
    </row>
    <row r="21" spans="1:49" s="54" customFormat="1" ht="15" customHeight="1" x14ac:dyDescent="0.25">
      <c r="A21" s="100" t="s">
        <v>39</v>
      </c>
      <c r="B21" s="155"/>
      <c r="C21" s="58">
        <v>30732.29</v>
      </c>
      <c r="D21" s="85"/>
      <c r="E21" s="139"/>
      <c r="F21" s="73"/>
      <c r="G21" s="58">
        <v>30732.29</v>
      </c>
      <c r="H21" s="66"/>
      <c r="I21" s="60"/>
      <c r="J21" s="139"/>
      <c r="K21" s="58">
        <v>972.5600000000004</v>
      </c>
      <c r="L21" s="113">
        <v>31704.85</v>
      </c>
      <c r="M21" s="109"/>
      <c r="N21" s="90"/>
      <c r="O21" s="142"/>
      <c r="P21" s="113">
        <v>833.98999999999796</v>
      </c>
      <c r="Q21" s="113">
        <v>32538.839999999997</v>
      </c>
      <c r="R21" s="66"/>
      <c r="S21" s="90"/>
      <c r="T21" s="142"/>
      <c r="U21" s="73"/>
      <c r="V21" s="77">
        <v>32538.839999999997</v>
      </c>
      <c r="W21" s="109"/>
      <c r="X21" s="90"/>
      <c r="Y21" s="142"/>
      <c r="Z21" s="58">
        <v>1371.010000000002</v>
      </c>
      <c r="AA21" s="77">
        <v>33909.85</v>
      </c>
      <c r="AB21" s="66"/>
      <c r="AC21" s="90"/>
      <c r="AD21" s="142"/>
      <c r="AE21" s="58">
        <v>-170.65999999999894</v>
      </c>
      <c r="AF21" s="77">
        <v>33739.19</v>
      </c>
      <c r="AG21" s="66"/>
      <c r="AH21" s="90"/>
      <c r="AI21" s="128">
        <v>15</v>
      </c>
      <c r="AJ21" s="73"/>
      <c r="AK21" s="77">
        <v>33739.19</v>
      </c>
      <c r="AL21" s="117"/>
      <c r="AM21" s="90"/>
      <c r="AN21" s="142"/>
      <c r="AO21" s="58">
        <v>1452.1199999999994</v>
      </c>
      <c r="AP21" s="77">
        <v>35191.31</v>
      </c>
      <c r="AQ21" s="66"/>
      <c r="AR21" s="90"/>
      <c r="AS21" s="128">
        <v>27</v>
      </c>
      <c r="AT21" s="73"/>
      <c r="AU21" s="77">
        <v>35191.31</v>
      </c>
      <c r="AV21" s="170"/>
      <c r="AW21" s="171"/>
    </row>
    <row r="22" spans="1:49" s="54" customFormat="1" ht="15" customHeight="1" x14ac:dyDescent="0.25">
      <c r="A22" s="100" t="s">
        <v>40</v>
      </c>
      <c r="C22" s="69"/>
      <c r="D22" s="85"/>
      <c r="E22" s="92"/>
      <c r="F22" s="66">
        <f>SUM(F10:F21)</f>
        <v>0</v>
      </c>
      <c r="G22" s="66">
        <f>SUM(G10:G21)</f>
        <v>368787.48</v>
      </c>
      <c r="I22" s="60"/>
      <c r="J22" s="137" t="s">
        <v>34</v>
      </c>
      <c r="K22" s="58">
        <v>972.5600000000004</v>
      </c>
      <c r="L22" s="113">
        <v>31704.85</v>
      </c>
      <c r="M22" s="66"/>
      <c r="N22" s="90"/>
      <c r="O22" s="140" t="s">
        <v>34</v>
      </c>
      <c r="P22" s="113">
        <v>833.98999999999796</v>
      </c>
      <c r="Q22" s="113">
        <v>32538.839999999997</v>
      </c>
      <c r="S22" s="90"/>
      <c r="U22" s="66">
        <f>SUM(U10:U21)</f>
        <v>0</v>
      </c>
      <c r="W22" s="66"/>
      <c r="X22" s="90"/>
      <c r="Y22" s="140" t="s">
        <v>36</v>
      </c>
      <c r="Z22" s="58">
        <v>1371.010000000002</v>
      </c>
      <c r="AA22" s="77">
        <v>33909.85</v>
      </c>
      <c r="AC22" s="90"/>
      <c r="AE22" s="66">
        <f>SUM(AE10:AE21)</f>
        <v>-847.61133333332805</v>
      </c>
      <c r="AF22" s="66">
        <f>SUM(AF10:AF21)</f>
        <v>406070.58866666671</v>
      </c>
      <c r="AH22" s="90"/>
      <c r="AJ22" s="66">
        <f>SUM(AJ10:AJ21)</f>
        <v>0</v>
      </c>
      <c r="AL22" s="116"/>
      <c r="AM22" s="90"/>
      <c r="AN22" s="118">
        <v>4</v>
      </c>
      <c r="AO22" s="58">
        <v>1452.1199999999994</v>
      </c>
      <c r="AP22" s="77">
        <v>35191.31</v>
      </c>
      <c r="AR22" s="90"/>
    </row>
    <row r="23" spans="1:49" ht="15.75" customHeight="1" thickBot="1" x14ac:dyDescent="0.3">
      <c r="A23" s="100" t="s">
        <v>41</v>
      </c>
      <c r="B23" s="120"/>
      <c r="C23" s="120"/>
      <c r="D23" s="122"/>
      <c r="E23" s="119"/>
      <c r="F23" s="120"/>
      <c r="G23" s="120"/>
      <c r="H23" s="120"/>
      <c r="I23" s="123"/>
      <c r="J23" s="138"/>
      <c r="K23" s="58">
        <v>972.5600000000004</v>
      </c>
      <c r="L23" s="113">
        <v>31704.85</v>
      </c>
      <c r="N23" s="90"/>
      <c r="O23" s="141"/>
      <c r="P23" s="113">
        <v>833.98999999999796</v>
      </c>
      <c r="Q23" s="113">
        <v>32538.839999999997</v>
      </c>
      <c r="S23" s="90"/>
      <c r="X23" s="90"/>
      <c r="Y23" s="141"/>
      <c r="Z23" s="58">
        <v>1371.010000000002</v>
      </c>
      <c r="AA23" s="77">
        <v>33909.85</v>
      </c>
      <c r="AC23" s="90"/>
      <c r="AH23" s="90"/>
      <c r="AI23" s="119"/>
      <c r="AJ23" s="120"/>
      <c r="AK23" s="120"/>
      <c r="AL23" s="120"/>
      <c r="AM23" s="123"/>
      <c r="AN23" s="128">
        <v>5</v>
      </c>
      <c r="AO23" s="58">
        <v>1452.1199999999994</v>
      </c>
      <c r="AP23" s="77">
        <v>35191.31</v>
      </c>
      <c r="AR23" s="90"/>
    </row>
    <row r="24" spans="1:49" ht="16.5" customHeight="1" thickTop="1" thickBot="1" x14ac:dyDescent="0.3">
      <c r="A24" s="100" t="s">
        <v>42</v>
      </c>
      <c r="E24" s="112"/>
      <c r="F24" s="74"/>
      <c r="I24" s="111"/>
      <c r="J24" s="138"/>
      <c r="K24" s="58">
        <v>972.5600000000004</v>
      </c>
      <c r="L24" s="113">
        <v>31704.85</v>
      </c>
      <c r="N24" s="111"/>
      <c r="O24" s="141"/>
      <c r="P24" s="113">
        <v>833.98999999999796</v>
      </c>
      <c r="Q24" s="113">
        <v>32538.839999999997</v>
      </c>
      <c r="S24" s="111"/>
      <c r="T24" s="126"/>
      <c r="U24" s="127"/>
      <c r="V24" s="120"/>
      <c r="W24" s="120"/>
      <c r="X24" s="121"/>
      <c r="Y24" s="141"/>
      <c r="Z24" s="58">
        <v>1371.010000000002</v>
      </c>
      <c r="AA24" s="77">
        <v>33909.85</v>
      </c>
      <c r="AC24" s="111"/>
      <c r="AD24" s="79">
        <v>43859</v>
      </c>
      <c r="AE24" s="74" t="s">
        <v>33</v>
      </c>
      <c r="AH24" s="111"/>
      <c r="AI24" s="112"/>
      <c r="AJ24" s="74"/>
      <c r="AM24" s="124"/>
      <c r="AN24" s="128">
        <v>6</v>
      </c>
      <c r="AO24" s="58">
        <v>1452.1199999999994</v>
      </c>
      <c r="AP24" s="77">
        <v>35191.31</v>
      </c>
      <c r="AR24" s="111"/>
    </row>
    <row r="25" spans="1:49" ht="16.5" customHeight="1" thickTop="1" thickBot="1" x14ac:dyDescent="0.3">
      <c r="A25" s="100" t="s">
        <v>43</v>
      </c>
      <c r="E25" s="112"/>
      <c r="F25" s="75"/>
      <c r="J25" s="138"/>
      <c r="K25" s="58">
        <v>972.5600000000004</v>
      </c>
      <c r="L25" s="113">
        <v>31704.85</v>
      </c>
      <c r="N25" s="111"/>
      <c r="O25" s="141"/>
      <c r="P25" s="113">
        <v>833.98999999999796</v>
      </c>
      <c r="Q25" s="113">
        <v>32538.839999999997</v>
      </c>
      <c r="S25" s="111"/>
      <c r="T25" s="112"/>
      <c r="U25" s="75"/>
      <c r="X25" s="111"/>
      <c r="Y25" s="141"/>
      <c r="Z25" s="58">
        <v>1371.010000000002</v>
      </c>
      <c r="AA25" s="77">
        <v>33909.85</v>
      </c>
      <c r="AC25" s="111"/>
      <c r="AD25" s="80">
        <v>43830</v>
      </c>
      <c r="AE25" s="75" t="s">
        <v>49</v>
      </c>
      <c r="AH25" s="111"/>
      <c r="AI25" s="112"/>
      <c r="AJ25" s="75"/>
      <c r="AM25" s="111"/>
      <c r="AN25" s="128">
        <v>7</v>
      </c>
      <c r="AO25" s="58">
        <v>1452.1199999999994</v>
      </c>
      <c r="AP25" s="77">
        <v>35191.31</v>
      </c>
      <c r="AR25" s="111"/>
    </row>
    <row r="26" spans="1:49" ht="15" customHeight="1" thickTop="1" x14ac:dyDescent="0.25">
      <c r="A26" s="100" t="s">
        <v>44</v>
      </c>
      <c r="C26" s="103"/>
      <c r="E26" s="71"/>
      <c r="F26" s="72"/>
      <c r="J26" s="138"/>
      <c r="K26" s="58">
        <v>972.5600000000004</v>
      </c>
      <c r="L26" s="113">
        <v>31704.85</v>
      </c>
      <c r="N26" s="111"/>
      <c r="O26" s="141"/>
      <c r="P26" s="113">
        <v>833.98999999999796</v>
      </c>
      <c r="Q26" s="113">
        <v>32538.839999999997</v>
      </c>
      <c r="S26" s="111"/>
      <c r="T26" s="71"/>
      <c r="U26" s="72"/>
      <c r="X26" s="111"/>
      <c r="Y26" s="141"/>
      <c r="Z26" s="58">
        <v>1371.010000000002</v>
      </c>
      <c r="AA26" s="77">
        <v>33909.85</v>
      </c>
      <c r="AC26" s="111"/>
      <c r="AD26" s="71">
        <f>AD24-AD25</f>
        <v>29</v>
      </c>
      <c r="AE26" s="72" t="s">
        <v>24</v>
      </c>
      <c r="AH26" s="111"/>
      <c r="AI26" s="71"/>
      <c r="AJ26" s="72"/>
      <c r="AM26" s="111"/>
      <c r="AN26" s="128">
        <v>8</v>
      </c>
      <c r="AO26" s="58">
        <v>1452.1199999999994</v>
      </c>
      <c r="AP26" s="77">
        <v>35191.31</v>
      </c>
      <c r="AR26" s="111"/>
    </row>
    <row r="27" spans="1:49" ht="15" customHeight="1" thickBot="1" x14ac:dyDescent="0.3">
      <c r="A27" s="100" t="s">
        <v>45</v>
      </c>
      <c r="E27" s="53"/>
      <c r="F27" s="75"/>
      <c r="J27" s="138"/>
      <c r="K27" s="58">
        <v>972.5600000000004</v>
      </c>
      <c r="L27" s="113">
        <v>31704.85</v>
      </c>
      <c r="N27" s="111"/>
      <c r="O27" s="141"/>
      <c r="P27" s="113">
        <v>833.98999999999796</v>
      </c>
      <c r="Q27" s="113">
        <v>32538.839999999997</v>
      </c>
      <c r="S27" s="111"/>
      <c r="T27" s="53"/>
      <c r="X27" s="111"/>
      <c r="Y27" s="141"/>
      <c r="Z27" s="58">
        <v>1371.010000000002</v>
      </c>
      <c r="AA27" s="77">
        <v>33909.85</v>
      </c>
      <c r="AC27" s="111"/>
      <c r="AD27" s="125"/>
      <c r="AE27" s="120"/>
      <c r="AF27" s="120"/>
      <c r="AG27" s="120"/>
      <c r="AH27" s="121"/>
      <c r="AI27" s="53"/>
      <c r="AM27" s="111"/>
      <c r="AN27" s="128">
        <v>9</v>
      </c>
      <c r="AO27" s="58">
        <v>1452.1199999999994</v>
      </c>
      <c r="AP27" s="77">
        <v>35191.31</v>
      </c>
      <c r="AR27" s="111"/>
    </row>
    <row r="28" spans="1:49" ht="15" customHeight="1" thickTop="1" x14ac:dyDescent="0.25">
      <c r="A28" s="100" t="s">
        <v>46</v>
      </c>
      <c r="E28" s="52"/>
      <c r="J28" s="138"/>
      <c r="K28" s="58">
        <v>972.5600000000004</v>
      </c>
      <c r="L28" s="113">
        <v>31704.85</v>
      </c>
      <c r="N28" s="111"/>
      <c r="O28" s="141"/>
      <c r="P28" s="113">
        <v>833.98999999999796</v>
      </c>
      <c r="Q28" s="113">
        <v>32538.839999999997</v>
      </c>
      <c r="S28" s="111"/>
      <c r="T28" s="52"/>
      <c r="X28" s="111"/>
      <c r="Y28" s="141"/>
      <c r="Z28" s="58">
        <v>1371.010000000002</v>
      </c>
      <c r="AA28" s="77">
        <v>33909.85</v>
      </c>
      <c r="AC28" s="111"/>
      <c r="AD28" s="52"/>
      <c r="AI28" s="52"/>
      <c r="AM28" s="111"/>
      <c r="AN28" s="128">
        <v>10</v>
      </c>
      <c r="AO28" s="58">
        <v>1452.1199999999994</v>
      </c>
      <c r="AP28" s="77">
        <v>35191.31</v>
      </c>
      <c r="AR28" s="111"/>
    </row>
    <row r="29" spans="1:49" ht="15" customHeight="1" x14ac:dyDescent="0.25">
      <c r="A29" s="100" t="s">
        <v>47</v>
      </c>
      <c r="E29" s="52"/>
      <c r="F29" s="74"/>
      <c r="J29" s="138"/>
      <c r="K29" s="58">
        <v>972.5600000000004</v>
      </c>
      <c r="L29" s="113">
        <v>31704.85</v>
      </c>
      <c r="N29" s="111"/>
      <c r="O29" s="141"/>
      <c r="P29" s="113">
        <v>833.98999999999796</v>
      </c>
      <c r="Q29" s="113">
        <v>32538.839999999997</v>
      </c>
      <c r="S29" s="111"/>
      <c r="T29" s="52"/>
      <c r="X29" s="111"/>
      <c r="Y29" s="141"/>
      <c r="Z29" s="58">
        <v>1371.010000000002</v>
      </c>
      <c r="AA29" s="77">
        <v>33909.85</v>
      </c>
      <c r="AC29" s="111"/>
      <c r="AD29" s="52"/>
      <c r="AI29" s="52"/>
      <c r="AM29" s="111"/>
      <c r="AN29" s="128">
        <v>11</v>
      </c>
      <c r="AO29" s="58">
        <v>1452.1199999999994</v>
      </c>
      <c r="AP29" s="77">
        <v>35191.31</v>
      </c>
      <c r="AR29" s="111"/>
    </row>
    <row r="30" spans="1:49" ht="15" customHeight="1" x14ac:dyDescent="0.25">
      <c r="A30" s="100" t="s">
        <v>48</v>
      </c>
      <c r="E30" s="102"/>
      <c r="J30" s="138"/>
      <c r="K30" s="58">
        <v>972.5600000000004</v>
      </c>
      <c r="L30" s="113">
        <v>31704.85</v>
      </c>
      <c r="N30" s="111"/>
      <c r="O30" s="141"/>
      <c r="P30" s="113">
        <v>833.98999999999796</v>
      </c>
      <c r="Q30" s="113">
        <v>32538.839999999997</v>
      </c>
      <c r="S30" s="111"/>
      <c r="X30" s="111"/>
      <c r="Y30" s="141"/>
      <c r="Z30" s="58">
        <v>1371.010000000002</v>
      </c>
      <c r="AA30" s="77">
        <v>33909.85</v>
      </c>
      <c r="AC30" s="111"/>
      <c r="AM30" s="111"/>
      <c r="AN30" s="128">
        <v>12</v>
      </c>
      <c r="AO30" s="58">
        <v>1452.1199999999994</v>
      </c>
      <c r="AP30" s="77">
        <v>35191.31</v>
      </c>
      <c r="AR30" s="111"/>
    </row>
    <row r="31" spans="1:49" ht="15" customHeight="1" x14ac:dyDescent="0.25">
      <c r="A31" s="100" t="s">
        <v>37</v>
      </c>
      <c r="E31" s="102"/>
      <c r="J31" s="138"/>
      <c r="K31" s="58">
        <v>972.5600000000004</v>
      </c>
      <c r="L31" s="113">
        <v>31704.85</v>
      </c>
      <c r="N31" s="111"/>
      <c r="O31" s="141"/>
      <c r="P31" s="113">
        <v>833.98999999999796</v>
      </c>
      <c r="Q31" s="113">
        <v>32538.839999999997</v>
      </c>
      <c r="S31" s="111"/>
      <c r="X31" s="111"/>
      <c r="Y31" s="141"/>
      <c r="Z31" s="58">
        <v>1371.010000000002</v>
      </c>
      <c r="AA31" s="77">
        <v>33909.85</v>
      </c>
      <c r="AC31" s="111"/>
      <c r="AM31" s="111"/>
      <c r="AN31" s="128">
        <v>13</v>
      </c>
      <c r="AO31" s="58">
        <v>1452.1199999999994</v>
      </c>
      <c r="AP31" s="77">
        <v>35191.31</v>
      </c>
      <c r="AR31" s="111"/>
    </row>
    <row r="32" spans="1:49" ht="15" customHeight="1" x14ac:dyDescent="0.25">
      <c r="A32" s="100" t="s">
        <v>38</v>
      </c>
      <c r="J32" s="138"/>
      <c r="K32" s="58">
        <v>972.5600000000004</v>
      </c>
      <c r="L32" s="113">
        <v>31704.85</v>
      </c>
      <c r="N32" s="111"/>
      <c r="O32" s="141"/>
      <c r="P32" s="113">
        <v>833.98999999999796</v>
      </c>
      <c r="Q32" s="113">
        <v>32538.839999999997</v>
      </c>
      <c r="S32" s="111"/>
      <c r="X32" s="111"/>
      <c r="Y32" s="141"/>
      <c r="Z32" s="58">
        <v>1371.010000000002</v>
      </c>
      <c r="AA32" s="77">
        <v>33909.85</v>
      </c>
      <c r="AC32" s="111"/>
      <c r="AM32" s="111"/>
      <c r="AN32" s="128">
        <v>14</v>
      </c>
      <c r="AO32" s="58">
        <v>1452.1199999999994</v>
      </c>
      <c r="AP32" s="77">
        <v>35191.31</v>
      </c>
      <c r="AR32" s="111"/>
    </row>
    <row r="33" spans="1:44" ht="15" customHeight="1" x14ac:dyDescent="0.25">
      <c r="A33" s="100" t="s">
        <v>39</v>
      </c>
      <c r="J33" s="139"/>
      <c r="K33" s="58">
        <v>972.5600000000004</v>
      </c>
      <c r="L33" s="113">
        <v>31704.85</v>
      </c>
      <c r="N33" s="111"/>
      <c r="O33" s="142"/>
      <c r="P33" s="113">
        <v>833.98999999999796</v>
      </c>
      <c r="Q33" s="113">
        <v>32538.839999999997</v>
      </c>
      <c r="S33" s="111"/>
      <c r="X33" s="111"/>
      <c r="Y33" s="142"/>
      <c r="Z33" s="58">
        <v>1371.010000000002</v>
      </c>
      <c r="AA33" s="77">
        <v>33909.85</v>
      </c>
      <c r="AC33" s="111"/>
      <c r="AM33" s="111"/>
      <c r="AN33" s="128">
        <v>15</v>
      </c>
      <c r="AO33" s="58">
        <v>1452.1199999999994</v>
      </c>
      <c r="AP33" s="77">
        <v>35191.31</v>
      </c>
      <c r="AR33" s="111"/>
    </row>
    <row r="34" spans="1:44" x14ac:dyDescent="0.25">
      <c r="J34" s="92"/>
      <c r="K34" s="66">
        <f>SUM(K10:K33)</f>
        <v>23341.440000000024</v>
      </c>
      <c r="L34" s="54"/>
      <c r="N34" s="111"/>
      <c r="O34" s="54"/>
      <c r="P34" s="66">
        <f>SUM(P17:P33)</f>
        <v>14150.030333333299</v>
      </c>
      <c r="Q34" s="66">
        <f>SUM(Q10:Q33)</f>
        <v>775066.43033333286</v>
      </c>
      <c r="S34" s="111"/>
      <c r="X34" s="111"/>
      <c r="Y34" s="54"/>
      <c r="Z34" s="66">
        <f>SUM(Z10:Z33)</f>
        <v>23261.469666666701</v>
      </c>
      <c r="AA34" s="66">
        <f>SUM(AA10:AA33)</f>
        <v>804193.62966666627</v>
      </c>
      <c r="AC34" s="111"/>
      <c r="AM34" s="111"/>
      <c r="AN34" s="54"/>
      <c r="AO34" s="66">
        <f>SUM(AO10:AO33)</f>
        <v>24637.635999999984</v>
      </c>
      <c r="AP34" s="66">
        <f>SUM(AP10:AP33)</f>
        <v>835578.50466666697</v>
      </c>
      <c r="AR34" s="111"/>
    </row>
    <row r="35" spans="1:44" ht="15.75" thickBot="1" x14ac:dyDescent="0.3">
      <c r="J35" s="119"/>
      <c r="K35" s="120"/>
      <c r="L35" s="120"/>
      <c r="M35" s="120"/>
      <c r="N35" s="121"/>
      <c r="S35" s="111"/>
      <c r="X35" s="111"/>
      <c r="AC35" s="111"/>
      <c r="AM35" s="111"/>
      <c r="AR35" s="111"/>
    </row>
    <row r="36" spans="1:44" ht="16.5" thickTop="1" thickBot="1" x14ac:dyDescent="0.3">
      <c r="J36" s="112"/>
      <c r="K36" s="74"/>
      <c r="N36" s="124"/>
      <c r="O36" s="79">
        <v>43129</v>
      </c>
      <c r="P36" s="74" t="s">
        <v>33</v>
      </c>
      <c r="S36" s="111"/>
      <c r="X36" s="111"/>
      <c r="Y36" s="79">
        <v>43494</v>
      </c>
      <c r="Z36" s="74" t="s">
        <v>33</v>
      </c>
      <c r="AC36" s="111"/>
      <c r="AM36" s="111"/>
      <c r="AN36" s="79">
        <v>43859</v>
      </c>
      <c r="AO36" s="74" t="s">
        <v>33</v>
      </c>
      <c r="AR36" s="111"/>
    </row>
    <row r="37" spans="1:44" ht="16.5" thickTop="1" thickBot="1" x14ac:dyDescent="0.3">
      <c r="J37" s="112"/>
      <c r="K37" s="75"/>
      <c r="N37" s="111"/>
      <c r="O37" s="80">
        <v>43100</v>
      </c>
      <c r="P37" s="75" t="s">
        <v>49</v>
      </c>
      <c r="S37" s="111"/>
      <c r="X37" s="111"/>
      <c r="Y37" s="80">
        <v>43465</v>
      </c>
      <c r="Z37" s="75" t="s">
        <v>49</v>
      </c>
      <c r="AC37" s="111"/>
      <c r="AM37" s="111"/>
      <c r="AN37" s="80">
        <v>43830</v>
      </c>
      <c r="AO37" s="75" t="s">
        <v>49</v>
      </c>
      <c r="AR37" s="111"/>
    </row>
    <row r="38" spans="1:44" ht="15.75" thickTop="1" x14ac:dyDescent="0.25">
      <c r="J38" s="71"/>
      <c r="K38" s="72"/>
      <c r="N38" s="111"/>
      <c r="O38" s="71">
        <f>O36-O37</f>
        <v>29</v>
      </c>
      <c r="P38" s="72" t="s">
        <v>24</v>
      </c>
      <c r="S38" s="111"/>
      <c r="X38" s="111"/>
      <c r="Y38" s="71">
        <f>Y36-Y37</f>
        <v>29</v>
      </c>
      <c r="Z38" s="72" t="s">
        <v>24</v>
      </c>
      <c r="AC38" s="111"/>
      <c r="AM38" s="111"/>
      <c r="AN38" s="71">
        <f>AN36-AN37</f>
        <v>29</v>
      </c>
      <c r="AO38" s="72" t="s">
        <v>24</v>
      </c>
      <c r="AR38" s="111"/>
    </row>
    <row r="39" spans="1:44" ht="15.75" thickBot="1" x14ac:dyDescent="0.3">
      <c r="J39" s="53"/>
      <c r="N39" s="111"/>
      <c r="O39" s="125"/>
      <c r="P39" s="120"/>
      <c r="Q39" s="120"/>
      <c r="R39" s="120"/>
      <c r="S39" s="121"/>
      <c r="X39" s="111"/>
      <c r="Y39" s="125"/>
      <c r="Z39" s="120"/>
      <c r="AA39" s="120"/>
      <c r="AB39" s="120"/>
      <c r="AC39" s="121"/>
      <c r="AM39" s="111"/>
      <c r="AN39" s="125"/>
      <c r="AO39" s="120"/>
      <c r="AP39" s="120"/>
      <c r="AQ39" s="120"/>
      <c r="AR39" s="121"/>
    </row>
    <row r="40" spans="1:44" ht="15.75" thickTop="1" x14ac:dyDescent="0.25">
      <c r="J40" s="52"/>
      <c r="O40" s="52"/>
      <c r="Y40" s="52"/>
      <c r="AN40" s="52"/>
    </row>
    <row r="41" spans="1:44" x14ac:dyDescent="0.25">
      <c r="J41" s="52"/>
      <c r="O41" s="52"/>
      <c r="Y41" s="52"/>
      <c r="AN41" s="52"/>
    </row>
  </sheetData>
  <mergeCells count="61">
    <mergeCell ref="AS3:AV3"/>
    <mergeCell ref="AW3:AW6"/>
    <mergeCell ref="AS4:AV4"/>
    <mergeCell ref="AS5:AV5"/>
    <mergeCell ref="AS8:AT8"/>
    <mergeCell ref="N3:N6"/>
    <mergeCell ref="J4:M4"/>
    <mergeCell ref="J3:M3"/>
    <mergeCell ref="J22:J33"/>
    <mergeCell ref="J8:K8"/>
    <mergeCell ref="J5:M5"/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O22:O33"/>
    <mergeCell ref="O3:R3"/>
    <mergeCell ref="S3:S6"/>
    <mergeCell ref="O4:R4"/>
    <mergeCell ref="O5:R5"/>
    <mergeCell ref="AC3:AC6"/>
    <mergeCell ref="Y4:AB4"/>
    <mergeCell ref="Y5:AB5"/>
    <mergeCell ref="Y8:Z8"/>
    <mergeCell ref="O8:P8"/>
    <mergeCell ref="Y22:Y33"/>
    <mergeCell ref="T3:W3"/>
    <mergeCell ref="X3:X6"/>
    <mergeCell ref="T4:W4"/>
    <mergeCell ref="T8:U8"/>
    <mergeCell ref="T10:T21"/>
    <mergeCell ref="Y3:AB3"/>
    <mergeCell ref="AR3:AR6"/>
    <mergeCell ref="AN4:AQ4"/>
    <mergeCell ref="AN5:AQ5"/>
    <mergeCell ref="AN10:AN21"/>
    <mergeCell ref="AN8:AO8"/>
    <mergeCell ref="J10:J21"/>
    <mergeCell ref="O10:O21"/>
    <mergeCell ref="T5:W5"/>
    <mergeCell ref="Y10:Y21"/>
    <mergeCell ref="AN3:AQ3"/>
    <mergeCell ref="AM3:AM6"/>
    <mergeCell ref="AI4:AL4"/>
    <mergeCell ref="AI8:AJ8"/>
    <mergeCell ref="AI3:AL3"/>
    <mergeCell ref="AI5:AL5"/>
    <mergeCell ref="AD3:AG3"/>
    <mergeCell ref="AH3:AH6"/>
    <mergeCell ref="AD4:AG4"/>
    <mergeCell ref="AD5:AG5"/>
    <mergeCell ref="AD8:AE8"/>
    <mergeCell ref="AD10:AD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2021-04-12T22:11:26Z</dcterms:modified>
</cp:coreProperties>
</file>