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wnloads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5" r:id="rId2"/>
    <sheet name="Cronograma" sheetId="4" r:id="rId3"/>
  </sheets>
  <calcPr calcId="152511"/>
</workbook>
</file>

<file path=xl/calcChain.xml><?xml version="1.0" encoding="utf-8"?>
<calcChain xmlns="http://schemas.openxmlformats.org/spreadsheetml/2006/main">
  <c r="O180" i="5" l="1"/>
  <c r="H182" i="5"/>
  <c r="O181" i="5"/>
  <c r="G181" i="5"/>
  <c r="G180" i="5"/>
  <c r="O186" i="5"/>
  <c r="O182" i="5"/>
  <c r="H189" i="5"/>
  <c r="O183" i="5"/>
  <c r="O184" i="5"/>
  <c r="O185" i="5"/>
  <c r="BM7" i="4" l="1"/>
  <c r="AG7" i="4"/>
  <c r="BX7" i="4"/>
  <c r="BV22" i="4"/>
  <c r="BT26" i="4"/>
  <c r="BT7" i="4"/>
  <c r="BS7" i="4"/>
  <c r="BR7" i="4"/>
  <c r="BQ11" i="4"/>
  <c r="BQ12" i="4"/>
  <c r="BQ13" i="4"/>
  <c r="BQ14" i="4"/>
  <c r="BQ15" i="4"/>
  <c r="BQ16" i="4"/>
  <c r="BQ17" i="4"/>
  <c r="BQ18" i="4"/>
  <c r="BQ19" i="4"/>
  <c r="BQ20" i="4"/>
  <c r="BQ21" i="4"/>
  <c r="BQ10" i="4"/>
  <c r="BO26" i="4"/>
  <c r="BP16" i="4"/>
  <c r="BP22" i="4" s="1"/>
  <c r="J180" i="5"/>
  <c r="J181" i="5"/>
  <c r="J182" i="5"/>
  <c r="J183" i="5"/>
  <c r="J184" i="5"/>
  <c r="J185" i="5"/>
  <c r="J186" i="5"/>
  <c r="J187" i="5"/>
  <c r="J188" i="5"/>
  <c r="I180" i="5"/>
  <c r="I181" i="5"/>
  <c r="I182" i="5"/>
  <c r="I183" i="5"/>
  <c r="I184" i="5"/>
  <c r="I185" i="5"/>
  <c r="I186" i="5"/>
  <c r="I187" i="5"/>
  <c r="I188" i="5"/>
  <c r="I189" i="5"/>
  <c r="BQ7" i="4"/>
  <c r="BO7" i="4"/>
  <c r="J189" i="5"/>
  <c r="E189" i="5"/>
  <c r="H188" i="5"/>
  <c r="H187" i="5"/>
  <c r="G186" i="5"/>
  <c r="H186" i="5" s="1"/>
  <c r="G185" i="5"/>
  <c r="G184" i="5"/>
  <c r="G183" i="5"/>
  <c r="G182" i="5"/>
  <c r="BC10" i="4"/>
  <c r="BK10" i="4"/>
  <c r="BC21" i="4"/>
  <c r="BC18" i="4"/>
  <c r="BC17" i="4"/>
  <c r="BC16" i="4"/>
  <c r="AA11" i="4"/>
  <c r="AA10" i="4"/>
  <c r="P16" i="4"/>
  <c r="O26" i="4"/>
  <c r="BU22" i="4" l="1"/>
  <c r="BQ22" i="4"/>
  <c r="L185" i="5"/>
  <c r="G189" i="5"/>
  <c r="K185" i="5"/>
  <c r="H180" i="5"/>
  <c r="H181" i="5"/>
  <c r="H183" i="5"/>
  <c r="H184" i="5"/>
  <c r="H185" i="5"/>
  <c r="BB19" i="4"/>
  <c r="BC7" i="4"/>
  <c r="AX19" i="4"/>
  <c r="AX17" i="4"/>
  <c r="AX22" i="4"/>
  <c r="AW30" i="4"/>
  <c r="AY7" i="4"/>
  <c r="AT22" i="4"/>
  <c r="AU7" i="4"/>
  <c r="AS30" i="4"/>
  <c r="AT16" i="4"/>
  <c r="AT17" i="4"/>
  <c r="AS26" i="4"/>
  <c r="E20" i="2"/>
  <c r="AK10" i="4"/>
  <c r="AJ16" i="4"/>
  <c r="AK7" i="4"/>
  <c r="Z16" i="4"/>
  <c r="AE22" i="4"/>
  <c r="AE10" i="4"/>
  <c r="AE7" i="4"/>
  <c r="Z22" i="4"/>
  <c r="AA7" i="4"/>
  <c r="H9" i="2"/>
  <c r="L10" i="4"/>
  <c r="G10" i="4"/>
  <c r="L7" i="4"/>
  <c r="I7" i="4"/>
  <c r="G7" i="4"/>
  <c r="BL7" i="4" l="1"/>
  <c r="BH7" i="4"/>
  <c r="BD7" i="4"/>
  <c r="BK11" i="4"/>
  <c r="BK12" i="4"/>
  <c r="BK13" i="4"/>
  <c r="BK14" i="4"/>
  <c r="BK22" i="4" s="1"/>
  <c r="BK15" i="4"/>
  <c r="BK16" i="4"/>
  <c r="BK17" i="4"/>
  <c r="BK18" i="4"/>
  <c r="BK19" i="4"/>
  <c r="BK20" i="4"/>
  <c r="BK21" i="4"/>
  <c r="BC19" i="4"/>
  <c r="BC11" i="4"/>
  <c r="BC12" i="4"/>
  <c r="BC13" i="4"/>
  <c r="BC14" i="4"/>
  <c r="BC15" i="4"/>
  <c r="BC22" i="4"/>
  <c r="BC20" i="4"/>
  <c r="BJ22" i="4"/>
  <c r="BJ10" i="4"/>
  <c r="BI26" i="4"/>
  <c r="BK7" i="4"/>
  <c r="BG7" i="4"/>
  <c r="BF10" i="4"/>
  <c r="BF22" i="4" s="1"/>
  <c r="BE26" i="4"/>
  <c r="BE7" i="4"/>
  <c r="BA26" i="4"/>
  <c r="BI7" i="4"/>
  <c r="BA7" i="4"/>
  <c r="AN7" i="4"/>
  <c r="AP22" i="4"/>
  <c r="AO22" i="4"/>
  <c r="AW26" i="4"/>
  <c r="AV7" i="4"/>
  <c r="AS7" i="4"/>
  <c r="BG22" i="4"/>
  <c r="BB22" i="4"/>
  <c r="AZ7" i="4"/>
  <c r="AY22" i="4"/>
  <c r="AW7" i="4"/>
  <c r="AL7" i="4"/>
  <c r="AK11" i="4"/>
  <c r="AK12" i="4"/>
  <c r="AK13" i="4"/>
  <c r="AK14" i="4"/>
  <c r="AK15" i="4"/>
  <c r="AK16" i="4"/>
  <c r="AK17" i="4"/>
  <c r="AK18" i="4"/>
  <c r="AK19" i="4"/>
  <c r="AK20" i="4"/>
  <c r="AK21" i="4"/>
  <c r="AJ22" i="4"/>
  <c r="AI26" i="4"/>
  <c r="AI7" i="4"/>
  <c r="AF7" i="4"/>
  <c r="AB7" i="4"/>
  <c r="AA21" i="4"/>
  <c r="AE21" i="4"/>
  <c r="AE11" i="4"/>
  <c r="AE12" i="4"/>
  <c r="AE13" i="4"/>
  <c r="AE14" i="4"/>
  <c r="AE15" i="4"/>
  <c r="AE16" i="4"/>
  <c r="AE17" i="4"/>
  <c r="AE18" i="4"/>
  <c r="AE19" i="4"/>
  <c r="AE20" i="4"/>
  <c r="AD22" i="4"/>
  <c r="Y26" i="4"/>
  <c r="AC7" i="4"/>
  <c r="Y7" i="4"/>
  <c r="Q21" i="4"/>
  <c r="Q10" i="4"/>
  <c r="L11" i="4"/>
  <c r="Q11" i="4" s="1"/>
  <c r="L12" i="4"/>
  <c r="Q12" i="4" s="1"/>
  <c r="AA12" i="4" s="1"/>
  <c r="L13" i="4"/>
  <c r="Q13" i="4" s="1"/>
  <c r="AA13" i="4" s="1"/>
  <c r="L14" i="4"/>
  <c r="Q14" i="4" s="1"/>
  <c r="AA14" i="4" s="1"/>
  <c r="L15" i="4"/>
  <c r="Q15" i="4" s="1"/>
  <c r="AA15" i="4" s="1"/>
  <c r="L16" i="4"/>
  <c r="Q16" i="4" s="1"/>
  <c r="AA16" i="4" s="1"/>
  <c r="L17" i="4"/>
  <c r="Q17" i="4" s="1"/>
  <c r="AA17" i="4" s="1"/>
  <c r="L18" i="4"/>
  <c r="Q18" i="4" s="1"/>
  <c r="AA18" i="4" s="1"/>
  <c r="L19" i="4"/>
  <c r="Q19" i="4" s="1"/>
  <c r="AA19" i="4" s="1"/>
  <c r="L20" i="4"/>
  <c r="Q20" i="4" s="1"/>
  <c r="AA20" i="4" s="1"/>
  <c r="L21" i="4"/>
  <c r="U22" i="4"/>
  <c r="T7" i="4"/>
  <c r="P22" i="4"/>
  <c r="R7" i="4" s="1"/>
  <c r="S7" i="4" s="1"/>
  <c r="X7" i="4" s="1"/>
  <c r="O7" i="4"/>
  <c r="Q7" i="4" s="1"/>
  <c r="K22" i="4"/>
  <c r="M7" i="4" s="1"/>
  <c r="N7" i="4" s="1"/>
  <c r="J7" i="4"/>
  <c r="H7" i="4"/>
  <c r="G11" i="4"/>
  <c r="G12" i="4"/>
  <c r="G13" i="4"/>
  <c r="G14" i="4"/>
  <c r="G15" i="4"/>
  <c r="G16" i="4"/>
  <c r="G17" i="4"/>
  <c r="G18" i="4"/>
  <c r="G19" i="4"/>
  <c r="G20" i="4"/>
  <c r="G21" i="4"/>
  <c r="E7" i="4"/>
  <c r="AH7" i="4" l="1"/>
  <c r="AM7" i="4" s="1"/>
  <c r="AR7" i="4" s="1"/>
  <c r="AA22" i="4"/>
  <c r="AU22" i="4"/>
  <c r="AK22" i="4"/>
  <c r="V22" i="4"/>
  <c r="Q22" i="4"/>
  <c r="L22" i="4"/>
  <c r="BN7" i="4" l="1"/>
  <c r="J148" i="5"/>
  <c r="I143" i="5"/>
  <c r="I147" i="5"/>
  <c r="I131" i="5"/>
  <c r="I135" i="5"/>
  <c r="I156" i="5"/>
  <c r="I160" i="5"/>
  <c r="I154" i="5"/>
  <c r="G174" i="5"/>
  <c r="I174" i="5" s="1"/>
  <c r="G173" i="5"/>
  <c r="H173" i="5" s="1"/>
  <c r="J173" i="5" s="1"/>
  <c r="G150" i="5"/>
  <c r="I162" i="5" s="1"/>
  <c r="G149" i="5"/>
  <c r="H149" i="5" s="1"/>
  <c r="J149" i="5" s="1"/>
  <c r="G138" i="5"/>
  <c r="I138" i="5" s="1"/>
  <c r="G135" i="5"/>
  <c r="E163" i="5"/>
  <c r="H162" i="5"/>
  <c r="H161" i="5"/>
  <c r="G160" i="5"/>
  <c r="G159" i="5"/>
  <c r="G158" i="5"/>
  <c r="G157" i="5"/>
  <c r="H156" i="5"/>
  <c r="G156" i="5"/>
  <c r="G155" i="5"/>
  <c r="G154" i="5"/>
  <c r="G166" i="5"/>
  <c r="G172" i="5"/>
  <c r="H172" i="5" s="1"/>
  <c r="G171" i="5"/>
  <c r="H171" i="5" s="1"/>
  <c r="G170" i="5"/>
  <c r="H170" i="5" s="1"/>
  <c r="G169" i="5"/>
  <c r="H169" i="5" s="1"/>
  <c r="G168" i="5"/>
  <c r="H168" i="5" s="1"/>
  <c r="J168" i="5" s="1"/>
  <c r="G167" i="5"/>
  <c r="H167" i="5" s="1"/>
  <c r="H166" i="5"/>
  <c r="G137" i="5"/>
  <c r="H137" i="5" s="1"/>
  <c r="J137" i="5" s="1"/>
  <c r="E139" i="5"/>
  <c r="G136" i="5"/>
  <c r="I136" i="5" s="1"/>
  <c r="G134" i="5"/>
  <c r="I134" i="5" s="1"/>
  <c r="G133" i="5"/>
  <c r="I133" i="5" s="1"/>
  <c r="G132" i="5"/>
  <c r="I132" i="5" s="1"/>
  <c r="G131" i="5"/>
  <c r="G130" i="5"/>
  <c r="E175" i="5"/>
  <c r="E151" i="5"/>
  <c r="G148" i="5"/>
  <c r="H148" i="5" s="1"/>
  <c r="G147" i="5"/>
  <c r="G146" i="5"/>
  <c r="H146" i="5" s="1"/>
  <c r="G145" i="5"/>
  <c r="H145" i="5" s="1"/>
  <c r="J145" i="5" s="1"/>
  <c r="G144" i="5"/>
  <c r="H144" i="5" s="1"/>
  <c r="G143" i="5"/>
  <c r="G142" i="5"/>
  <c r="H142" i="5" s="1"/>
  <c r="E124" i="5"/>
  <c r="I123" i="5"/>
  <c r="H123" i="5"/>
  <c r="I122" i="5"/>
  <c r="H122" i="5"/>
  <c r="G121" i="5"/>
  <c r="H121" i="5" s="1"/>
  <c r="G120" i="5"/>
  <c r="H120" i="5" s="1"/>
  <c r="G119" i="5"/>
  <c r="G118" i="5"/>
  <c r="H118" i="5" s="1"/>
  <c r="G117" i="5"/>
  <c r="G116" i="5"/>
  <c r="H116" i="5" s="1"/>
  <c r="G115" i="5"/>
  <c r="E112" i="5"/>
  <c r="I111" i="5"/>
  <c r="H111" i="5"/>
  <c r="I110" i="5"/>
  <c r="H110" i="5"/>
  <c r="G109" i="5"/>
  <c r="H109" i="5" s="1"/>
  <c r="G108" i="5"/>
  <c r="G107" i="5"/>
  <c r="H107" i="5" s="1"/>
  <c r="G106" i="5"/>
  <c r="G105" i="5"/>
  <c r="G104" i="5"/>
  <c r="G103" i="5"/>
  <c r="H103" i="5" s="1"/>
  <c r="E97" i="5"/>
  <c r="I96" i="5"/>
  <c r="H96" i="5"/>
  <c r="I95" i="5"/>
  <c r="H95" i="5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E83" i="5"/>
  <c r="I82" i="5"/>
  <c r="H82" i="5"/>
  <c r="I81" i="5"/>
  <c r="H81" i="5"/>
  <c r="J95" i="5" s="1"/>
  <c r="G80" i="5"/>
  <c r="G79" i="5"/>
  <c r="H79" i="5" s="1"/>
  <c r="G78" i="5"/>
  <c r="G77" i="5"/>
  <c r="H77" i="5" s="1"/>
  <c r="G76" i="5"/>
  <c r="G75" i="5"/>
  <c r="H75" i="5" s="1"/>
  <c r="G74" i="5"/>
  <c r="E69" i="5"/>
  <c r="I68" i="5"/>
  <c r="H68" i="5"/>
  <c r="I67" i="5"/>
  <c r="H67" i="5"/>
  <c r="G66" i="5"/>
  <c r="G65" i="5"/>
  <c r="G64" i="5"/>
  <c r="H64" i="5" s="1"/>
  <c r="G63" i="5"/>
  <c r="H63" i="5" s="1"/>
  <c r="G62" i="5"/>
  <c r="H62" i="5" s="1"/>
  <c r="G61" i="5"/>
  <c r="H61" i="5" s="1"/>
  <c r="G60" i="5"/>
  <c r="E55" i="5"/>
  <c r="I54" i="5"/>
  <c r="H54" i="5"/>
  <c r="I53" i="5"/>
  <c r="H53" i="5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E41" i="5"/>
  <c r="I40" i="5"/>
  <c r="H40" i="5"/>
  <c r="I39" i="5"/>
  <c r="H39" i="5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E27" i="5"/>
  <c r="I26" i="5"/>
  <c r="H26" i="5"/>
  <c r="J26" i="5" s="1"/>
  <c r="I25" i="5"/>
  <c r="H25" i="5"/>
  <c r="J25" i="5" s="1"/>
  <c r="G24" i="5"/>
  <c r="H24" i="5" s="1"/>
  <c r="J24" i="5" s="1"/>
  <c r="G23" i="5"/>
  <c r="H23" i="5" s="1"/>
  <c r="J23" i="5" s="1"/>
  <c r="G22" i="5"/>
  <c r="H22" i="5" s="1"/>
  <c r="J22" i="5" s="1"/>
  <c r="G21" i="5"/>
  <c r="H21" i="5" s="1"/>
  <c r="J21" i="5" s="1"/>
  <c r="G20" i="5"/>
  <c r="H20" i="5" s="1"/>
  <c r="J20" i="5" s="1"/>
  <c r="G19" i="5"/>
  <c r="H19" i="5" s="1"/>
  <c r="J19" i="5" s="1"/>
  <c r="G18" i="5"/>
  <c r="I18" i="5" s="1"/>
  <c r="E13" i="5"/>
  <c r="J146" i="5" l="1"/>
  <c r="J166" i="5"/>
  <c r="J142" i="5"/>
  <c r="I159" i="5"/>
  <c r="I155" i="5"/>
  <c r="J156" i="5"/>
  <c r="I173" i="5"/>
  <c r="I169" i="5"/>
  <c r="I150" i="5"/>
  <c r="I146" i="5"/>
  <c r="I170" i="5"/>
  <c r="L171" i="5"/>
  <c r="K135" i="5"/>
  <c r="I166" i="5"/>
  <c r="K171" i="5"/>
  <c r="I158" i="5"/>
  <c r="I172" i="5"/>
  <c r="I168" i="5"/>
  <c r="L120" i="5"/>
  <c r="I137" i="5"/>
  <c r="I149" i="5"/>
  <c r="I145" i="5"/>
  <c r="J161" i="5"/>
  <c r="H157" i="5"/>
  <c r="I161" i="5"/>
  <c r="I157" i="5"/>
  <c r="J162" i="5"/>
  <c r="I171" i="5"/>
  <c r="I167" i="5"/>
  <c r="I130" i="5"/>
  <c r="I142" i="5"/>
  <c r="I148" i="5"/>
  <c r="I144" i="5"/>
  <c r="H155" i="5"/>
  <c r="H159" i="5"/>
  <c r="L135" i="5"/>
  <c r="G139" i="5"/>
  <c r="K159" i="5"/>
  <c r="H158" i="5"/>
  <c r="G163" i="5"/>
  <c r="J103" i="5"/>
  <c r="H154" i="5"/>
  <c r="L159" i="5"/>
  <c r="L147" i="5"/>
  <c r="H150" i="5"/>
  <c r="J150" i="5" s="1"/>
  <c r="K147" i="5"/>
  <c r="K108" i="5"/>
  <c r="H160" i="5"/>
  <c r="H174" i="5"/>
  <c r="J174" i="5" s="1"/>
  <c r="H134" i="5"/>
  <c r="J134" i="5" s="1"/>
  <c r="H132" i="5"/>
  <c r="J132" i="5" s="1"/>
  <c r="H138" i="5"/>
  <c r="J138" i="5" s="1"/>
  <c r="H131" i="5"/>
  <c r="J131" i="5" s="1"/>
  <c r="H135" i="5"/>
  <c r="J135" i="5" s="1"/>
  <c r="H136" i="5"/>
  <c r="J136" i="5" s="1"/>
  <c r="H130" i="5"/>
  <c r="J130" i="5" s="1"/>
  <c r="H133" i="5"/>
  <c r="L108" i="5"/>
  <c r="I89" i="5"/>
  <c r="J107" i="5"/>
  <c r="I115" i="5"/>
  <c r="H147" i="5"/>
  <c r="J147" i="5" s="1"/>
  <c r="H143" i="5"/>
  <c r="J143" i="5" s="1"/>
  <c r="G55" i="5"/>
  <c r="I60" i="5"/>
  <c r="J77" i="5"/>
  <c r="I104" i="5"/>
  <c r="I108" i="5"/>
  <c r="G151" i="5"/>
  <c r="J39" i="5"/>
  <c r="J47" i="5"/>
  <c r="J51" i="5"/>
  <c r="I64" i="5"/>
  <c r="I74" i="5"/>
  <c r="I78" i="5"/>
  <c r="J49" i="5"/>
  <c r="I20" i="5"/>
  <c r="J82" i="5"/>
  <c r="J110" i="5"/>
  <c r="J75" i="5"/>
  <c r="I88" i="5"/>
  <c r="I93" i="5"/>
  <c r="I106" i="5"/>
  <c r="I119" i="5"/>
  <c r="J122" i="5"/>
  <c r="I24" i="5"/>
  <c r="J34" i="5"/>
  <c r="J38" i="5"/>
  <c r="J40" i="5"/>
  <c r="H46" i="5"/>
  <c r="H55" i="5" s="1"/>
  <c r="G83" i="5"/>
  <c r="I80" i="5"/>
  <c r="I91" i="5"/>
  <c r="H106" i="5"/>
  <c r="J118" i="5" s="1"/>
  <c r="J109" i="5"/>
  <c r="H115" i="5"/>
  <c r="J115" i="5" s="1"/>
  <c r="J36" i="5"/>
  <c r="H74" i="5"/>
  <c r="J88" i="5" s="1"/>
  <c r="I103" i="5"/>
  <c r="I105" i="5"/>
  <c r="J48" i="5"/>
  <c r="J52" i="5"/>
  <c r="I90" i="5"/>
  <c r="I92" i="5"/>
  <c r="I94" i="5"/>
  <c r="J96" i="5"/>
  <c r="I117" i="5"/>
  <c r="J121" i="5"/>
  <c r="I22" i="5"/>
  <c r="I47" i="5"/>
  <c r="I51" i="5"/>
  <c r="J61" i="5"/>
  <c r="J67" i="5"/>
  <c r="H105" i="5"/>
  <c r="J105" i="5" s="1"/>
  <c r="I107" i="5"/>
  <c r="H108" i="5"/>
  <c r="J120" i="5" s="1"/>
  <c r="I116" i="5"/>
  <c r="H117" i="5"/>
  <c r="J144" i="5" s="1"/>
  <c r="I120" i="5"/>
  <c r="I121" i="5"/>
  <c r="J123" i="5"/>
  <c r="I76" i="5"/>
  <c r="J54" i="5"/>
  <c r="I62" i="5"/>
  <c r="H76" i="5"/>
  <c r="J76" i="5" s="1"/>
  <c r="H78" i="5"/>
  <c r="J78" i="5" s="1"/>
  <c r="H80" i="5"/>
  <c r="J94" i="5" s="1"/>
  <c r="H104" i="5"/>
  <c r="I109" i="5"/>
  <c r="J111" i="5"/>
  <c r="I118" i="5"/>
  <c r="H119" i="5"/>
  <c r="J119" i="5" s="1"/>
  <c r="H32" i="5"/>
  <c r="G41" i="5"/>
  <c r="J50" i="5"/>
  <c r="I36" i="5"/>
  <c r="I65" i="5"/>
  <c r="H65" i="5"/>
  <c r="J65" i="5" s="1"/>
  <c r="J68" i="5"/>
  <c r="J89" i="5"/>
  <c r="J91" i="5"/>
  <c r="J93" i="5"/>
  <c r="I48" i="5"/>
  <c r="I52" i="5"/>
  <c r="I32" i="5"/>
  <c r="J63" i="5"/>
  <c r="G27" i="5"/>
  <c r="I19" i="5"/>
  <c r="I23" i="5"/>
  <c r="J33" i="5"/>
  <c r="J37" i="5"/>
  <c r="I46" i="5"/>
  <c r="I50" i="5"/>
  <c r="I61" i="5"/>
  <c r="I63" i="5"/>
  <c r="I66" i="5"/>
  <c r="H66" i="5"/>
  <c r="J66" i="5" s="1"/>
  <c r="I34" i="5"/>
  <c r="I38" i="5"/>
  <c r="I21" i="5"/>
  <c r="J35" i="5"/>
  <c r="H18" i="5"/>
  <c r="H27" i="5" s="1"/>
  <c r="I33" i="5"/>
  <c r="I35" i="5"/>
  <c r="I37" i="5"/>
  <c r="I49" i="5"/>
  <c r="J53" i="5"/>
  <c r="G69" i="5"/>
  <c r="H60" i="5"/>
  <c r="J62" i="5"/>
  <c r="J64" i="5"/>
  <c r="I75" i="5"/>
  <c r="I77" i="5"/>
  <c r="I79" i="5"/>
  <c r="J81" i="5"/>
  <c r="H97" i="5"/>
  <c r="G97" i="5"/>
  <c r="G112" i="5"/>
  <c r="K120" i="5"/>
  <c r="G124" i="5"/>
  <c r="G175" i="5"/>
  <c r="J159" i="5" l="1"/>
  <c r="J171" i="5"/>
  <c r="G176" i="5"/>
  <c r="I175" i="5"/>
  <c r="J158" i="5"/>
  <c r="J157" i="5"/>
  <c r="J154" i="5"/>
  <c r="J167" i="5"/>
  <c r="J155" i="5"/>
  <c r="J169" i="5"/>
  <c r="I151" i="5"/>
  <c r="J133" i="5"/>
  <c r="I139" i="5"/>
  <c r="J97" i="5"/>
  <c r="J160" i="5"/>
  <c r="I163" i="5"/>
  <c r="H175" i="5"/>
  <c r="J170" i="5"/>
  <c r="J172" i="5"/>
  <c r="H163" i="5"/>
  <c r="H151" i="5"/>
  <c r="J151" i="5" s="1"/>
  <c r="H139" i="5"/>
  <c r="J92" i="5"/>
  <c r="I97" i="5"/>
  <c r="J106" i="5"/>
  <c r="H83" i="5"/>
  <c r="I41" i="5"/>
  <c r="H112" i="5"/>
  <c r="J112" i="5" s="1"/>
  <c r="J90" i="5"/>
  <c r="H124" i="5"/>
  <c r="H125" i="5" s="1"/>
  <c r="J104" i="5"/>
  <c r="I55" i="5"/>
  <c r="J116" i="5"/>
  <c r="J117" i="5"/>
  <c r="I112" i="5"/>
  <c r="J108" i="5"/>
  <c r="J60" i="5"/>
  <c r="H69" i="5"/>
  <c r="J69" i="5" s="1"/>
  <c r="J18" i="5"/>
  <c r="J27" i="5"/>
  <c r="J80" i="5"/>
  <c r="I124" i="5"/>
  <c r="G125" i="5"/>
  <c r="I69" i="5"/>
  <c r="I83" i="5"/>
  <c r="J79" i="5"/>
  <c r="J74" i="5"/>
  <c r="J32" i="5"/>
  <c r="H41" i="5"/>
  <c r="J41" i="5" s="1"/>
  <c r="J46" i="5"/>
  <c r="H176" i="5" l="1"/>
  <c r="J175" i="5"/>
  <c r="J163" i="5"/>
  <c r="J139" i="5"/>
  <c r="J55" i="5"/>
  <c r="J124" i="5"/>
  <c r="J83" i="5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4" i="2"/>
  <c r="B3" i="4" l="1"/>
  <c r="C7" i="4" l="1"/>
  <c r="B4" i="4"/>
  <c r="F22" i="4" l="1"/>
  <c r="G22" i="4"/>
  <c r="H20" i="2" l="1"/>
  <c r="G20" i="2"/>
  <c r="F20" i="2"/>
</calcChain>
</file>

<file path=xl/sharedStrings.xml><?xml version="1.0" encoding="utf-8"?>
<sst xmlns="http://schemas.openxmlformats.org/spreadsheetml/2006/main" count="613" uniqueCount="153">
  <si>
    <t>ITEM</t>
  </si>
  <si>
    <t>Planilha de Controle de Contratos</t>
  </si>
  <si>
    <t>Alteração Contratual</t>
  </si>
  <si>
    <t>Tempo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</si>
  <si>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</si>
  <si>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</si>
  <si>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</si>
  <si>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</si>
  <si>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</si>
  <si>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</si>
  <si>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QUANT. DE POSTOS</t>
  </si>
  <si>
    <t>VALOR UNITÁRIO MENSAL</t>
  </si>
  <si>
    <t>VALOR GLOBAL MENSAL</t>
  </si>
  <si>
    <t>VALOR GLOBAL ANUAL</t>
  </si>
  <si>
    <t>Repactuação</t>
  </si>
  <si>
    <t>SEI Nº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</si>
  <si>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</si>
  <si>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</si>
  <si>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</si>
  <si>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</si>
  <si>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</si>
  <si>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</si>
  <si>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</si>
  <si>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</si>
  <si>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</si>
  <si>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</si>
  <si>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</si>
  <si>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</si>
  <si>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ultimo dia do período calculado</t>
  </si>
  <si>
    <t>entende-se do período proporcional</t>
  </si>
  <si>
    <t>d-1 do INÍCIO do período calculado</t>
  </si>
  <si>
    <t>CONTRATO 17.2018.RER.IPR</t>
  </si>
  <si>
    <t>Limpeza I - 30 h</t>
  </si>
  <si>
    <t>Limpeza II - 30 h</t>
  </si>
  <si>
    <t>Portaria - 30 h</t>
  </si>
  <si>
    <t>Zeladoria - 40 h</t>
  </si>
  <si>
    <t>Vigia Diurno - 12x36 h</t>
  </si>
  <si>
    <t>Vigia Noturno - 12x36 h</t>
  </si>
  <si>
    <t>Motorista - Categoria D - 40 h</t>
  </si>
  <si>
    <t>HE e AN p/ Motorista</t>
  </si>
  <si>
    <t> Diárias p/ Motorista</t>
  </si>
  <si>
    <t>Total dos serviços:</t>
  </si>
  <si>
    <t>1º Apostilamento - 18/07/2018</t>
  </si>
  <si>
    <t>25/06/2018 a 24/06/2019</t>
  </si>
  <si>
    <t>23208.003356/2018-55</t>
  </si>
  <si>
    <t>23717.000411/2018-91</t>
  </si>
  <si>
    <t>1º Apostilamento - Repactuação - Vigência a partir de 25/06/2018</t>
  </si>
  <si>
    <t>2º Apostilamento - 03/08/2018</t>
  </si>
  <si>
    <t>Correção do número do contrato</t>
  </si>
  <si>
    <t>23208.004248/2018-56</t>
  </si>
  <si>
    <t>3º Apostilamento - 09/01/2019</t>
  </si>
  <si>
    <t>23717.000004/2019-35</t>
  </si>
  <si>
    <t>3º Apostilamento - Repactuação - Vigência a partir de 25/06/2018</t>
  </si>
  <si>
    <t>Horas extras e Adicional Noturno para Motorista</t>
  </si>
  <si>
    <t>Diárias para Motorista</t>
  </si>
  <si>
    <t>23717.000148/2019-91</t>
  </si>
  <si>
    <t>ADITIVO Nº 01/2019 - 07/05/2019</t>
  </si>
  <si>
    <t>APOSTILAMENTO 04/2019 - 03/04/2019</t>
  </si>
  <si>
    <t>Prorrogação</t>
  </si>
  <si>
    <t>25/06/2019 até 24/06/2020</t>
  </si>
  <si>
    <t>23717.000174/2019-10</t>
  </si>
  <si>
    <t>Prorrogação e Supressão</t>
  </si>
  <si>
    <t>ADITIVO Nº 01/2019 - Prorrogação e Supressão - Vigência a partir de 25/06/2019</t>
  </si>
  <si>
    <t>APOSTILAMENTO 05/2019 - 13/06/2019</t>
  </si>
  <si>
    <t>Apostilamento 05/2019 - Repactuação - Vigência a partir de 01/01/2019</t>
  </si>
  <si>
    <t>23717.000282/2019-92</t>
  </si>
  <si>
    <t>ADITIVO Nº 02/2020 - 31/03/2020</t>
  </si>
  <si>
    <t>Reequilibrio</t>
  </si>
  <si>
    <t>ADITIVO Nº 02/2020 - Reequilíbrio - Vigência a partir de 01/01/2020</t>
  </si>
  <si>
    <t>APOSTILAMENTO 06/2020 - 16/04/2020</t>
  </si>
  <si>
    <t>23717.000151/2020-49</t>
  </si>
  <si>
    <t>Apostilamento 06/2020 - Repactuação - Vigência a partir de 01/01/2020</t>
  </si>
  <si>
    <t>ADITIVO Nº 03/2020 - 12/05/2020</t>
  </si>
  <si>
    <t>25/06/2020 até 24/06/2021</t>
  </si>
  <si>
    <t>23717.000181/2020-55</t>
  </si>
  <si>
    <t>23717.000054/2020-56</t>
  </si>
  <si>
    <t>1º Período - Vigência de 01/01/2020 a 31/01/2020</t>
  </si>
  <si>
    <t>2º Período - Vigência a partir de 01/02/2020</t>
  </si>
  <si>
    <t>4º Período - Fim das Reduções das Contribuições Sociais previstas no 3º Período - Vigência a partir de 01/07/2020</t>
  </si>
  <si>
    <t>Apostilamento 07/2021</t>
  </si>
  <si>
    <t>VALOR UNITÁRIO MENSAL (R$)</t>
  </si>
  <si>
    <t>VALOR GLOBAL MENSAL (R$)</t>
  </si>
  <si>
    <t>VALOR GLOBAL ANUAL (R$)</t>
  </si>
  <si>
    <t>Retificação do Apost 06/2020</t>
  </si>
  <si>
    <t>Repactuação serviço de Condução de Veículos</t>
  </si>
  <si>
    <t>3º Período - Redução das Contribuições Sociais – período: 01/04/2020 a 30/06/2020</t>
  </si>
  <si>
    <t>Total</t>
  </si>
  <si>
    <t>Apostilamento 07/2021 - 15/01/2021</t>
  </si>
  <si>
    <t>Repactuação e Retificação do Apost 06/2020</t>
  </si>
  <si>
    <t>23717.000353/2020-91</t>
  </si>
  <si>
    <t>1º Apostilamento - Repactuação</t>
  </si>
  <si>
    <t xml:space="preserve"> Vigência a partir de 25/06/2018</t>
  </si>
  <si>
    <t>25/06 a 24/07</t>
  </si>
  <si>
    <t>25/07 a 24/08</t>
  </si>
  <si>
    <t>25/08 a 24/09</t>
  </si>
  <si>
    <t>25/09 a 24/10</t>
  </si>
  <si>
    <t>25/10 a 24/11</t>
  </si>
  <si>
    <t>25/11 a 24/12</t>
  </si>
  <si>
    <t>25/12 a 24/01</t>
  </si>
  <si>
    <t>25/01 a 24/02</t>
  </si>
  <si>
    <t>25/02 a 24/03</t>
  </si>
  <si>
    <t>25/03 a 24/04</t>
  </si>
  <si>
    <t>25/04 a 24/05</t>
  </si>
  <si>
    <t>25/05 a 24/06</t>
  </si>
  <si>
    <t xml:space="preserve">3º Apostilamento - Repactuação </t>
  </si>
  <si>
    <t>Vigência a partir de 25/06/2018</t>
  </si>
  <si>
    <t>4º Apostilamento - Repactuação - Vigência a partir de 25/06/2018</t>
  </si>
  <si>
    <t xml:space="preserve">4º Apostilamento - Repactuação </t>
  </si>
  <si>
    <t xml:space="preserve">ADITIVO Nº 01/2019 - Prorrogação e Supressão </t>
  </si>
  <si>
    <t>Vigência a partir de 25/06/2019</t>
  </si>
  <si>
    <t>2º</t>
  </si>
  <si>
    <t xml:space="preserve">Apostilamento 05/2019 - Repactuação </t>
  </si>
  <si>
    <t>Vigência a partir de 01/01/2019</t>
  </si>
  <si>
    <t>1º Período - Vigência de 01/01/2019 a 24/06/2019</t>
  </si>
  <si>
    <t>2º Período - Vigência a partir de 25/06/2019</t>
  </si>
  <si>
    <t>Valor do 1º Período</t>
  </si>
  <si>
    <t>Valor do 2º Período</t>
  </si>
  <si>
    <t xml:space="preserve">ADITIVO Nº 02/2020 - Reequilíbrio </t>
  </si>
  <si>
    <t>Vigência a partir de 01/01/2020</t>
  </si>
  <si>
    <t>2º Período - Vigência de 01/02/2020 a 31/03/2020</t>
  </si>
  <si>
    <t>4º Período - Vigência a partir de 01/07/2020</t>
  </si>
  <si>
    <t>ADITIVO Nº 03/2020 - Prorrogação</t>
  </si>
  <si>
    <t>Vigência 25/06/2020 até 24/06/2021</t>
  </si>
  <si>
    <t>3Bº Período - Vigência de 25/06/2020 a 30/06/2020</t>
  </si>
  <si>
    <t>Valor do Período</t>
  </si>
  <si>
    <r>
      <t xml:space="preserve">Apostilamento 07/2021 - Repactuação e Retificação do Apost 06/2020 </t>
    </r>
    <r>
      <rPr>
        <b/>
        <sz val="11"/>
        <color theme="0" tint="-0.499984740745262"/>
        <rFont val="Calibri"/>
        <family val="2"/>
        <scheme val="minor"/>
      </rPr>
      <t>(obs: o apost 06/2020 está lançado em conjunto com o apost 07/2021)</t>
    </r>
  </si>
  <si>
    <t>13ª</t>
  </si>
  <si>
    <t>14ª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</si>
  <si>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</si>
  <si>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</si>
  <si>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</si>
  <si>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</si>
  <si>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</si>
  <si>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</si>
  <si>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</si>
  <si>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</si>
  <si>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</si>
  <si>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</si>
  <si>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Valor Global Anual</t>
  </si>
  <si>
    <t>3Aº Período - Vigência de  01/04/2020 a 30/06/2020</t>
  </si>
  <si>
    <t>Apostilamento 08/2021 - Repactuação - Vigência a partir de 01/01/2021</t>
  </si>
  <si>
    <t>Apostilamento 08/2021 - 05/03/2021</t>
  </si>
  <si>
    <t>23717.000074/2021-16</t>
  </si>
  <si>
    <t>8º Apostilamento - Repactuação</t>
  </si>
  <si>
    <t xml:space="preserve"> Vigência a partir de 01/01/2021</t>
  </si>
  <si>
    <t>Aditivo 04/2021 - Prorrogação</t>
  </si>
  <si>
    <t xml:space="preserve"> Vigência a partir de 25/06/2021</t>
  </si>
  <si>
    <t>15º</t>
  </si>
  <si>
    <t>Aditivo 04/2021 - 07/04/2021</t>
  </si>
  <si>
    <t>25/06/2021 até 24/06/2022</t>
  </si>
  <si>
    <t>23717.000086/2021-32</t>
  </si>
  <si>
    <t>Valor unitário</t>
  </si>
  <si>
    <t>Dados  ComprasNet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</si>
</sst>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sz val="2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0" fontId="0" fillId="0" borderId="2" xfId="0" applyBorder="1"/>
    <xf numFmtId="16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4" fontId="0" fillId="0" borderId="0" xfId="0" applyNumberFormat="1"/>
    <xf numFmtId="0" fontId="0" fillId="0" borderId="2" xfId="0" applyFont="1" applyFill="1" applyBorder="1"/>
    <xf numFmtId="164" fontId="1" fillId="0" borderId="2" xfId="1" applyFont="1" applyFill="1" applyBorder="1"/>
    <xf numFmtId="0" fontId="0" fillId="0" borderId="2" xfId="0" applyFont="1" applyFill="1" applyBorder="1" applyAlignment="1">
      <alignment horizontal="center"/>
    </xf>
    <xf numFmtId="44" fontId="6" fillId="0" borderId="0" xfId="0" applyNumberFormat="1" applyFont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6" xfId="1" applyFont="1" applyBorder="1"/>
    <xf numFmtId="164" fontId="0" fillId="0" borderId="1" xfId="1" applyFont="1" applyBorder="1"/>
    <xf numFmtId="0" fontId="11" fillId="8" borderId="1" xfId="0" applyFont="1" applyFill="1" applyBorder="1" applyAlignment="1">
      <alignment horizontal="center"/>
    </xf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0" fillId="0" borderId="0" xfId="1" applyFont="1" applyBorder="1"/>
    <xf numFmtId="44" fontId="0" fillId="0" borderId="0" xfId="0" applyNumberFormat="1" applyBorder="1"/>
    <xf numFmtId="0" fontId="0" fillId="0" borderId="0" xfId="0" applyFill="1" applyBorder="1"/>
    <xf numFmtId="164" fontId="0" fillId="0" borderId="0" xfId="0" applyNumberFormat="1" applyBorder="1"/>
    <xf numFmtId="0" fontId="0" fillId="0" borderId="0" xfId="0" applyNumberFormat="1" applyFill="1" applyBorder="1"/>
    <xf numFmtId="0" fontId="2" fillId="0" borderId="0" xfId="0" applyFont="1" applyFill="1" applyBorder="1"/>
    <xf numFmtId="4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2" fillId="0" borderId="9" xfId="0" applyFont="1" applyBorder="1" applyAlignment="1">
      <alignment horizontal="center" vertical="center" wrapText="1"/>
    </xf>
    <xf numFmtId="164" fontId="0" fillId="0" borderId="9" xfId="1" applyFont="1" applyBorder="1"/>
    <xf numFmtId="0" fontId="0" fillId="0" borderId="10" xfId="0" applyBorder="1" applyAlignment="1"/>
    <xf numFmtId="164" fontId="2" fillId="0" borderId="10" xfId="1" applyFont="1" applyBorder="1" applyAlignment="1">
      <alignment horizontal="center" vertical="center"/>
    </xf>
    <xf numFmtId="0" fontId="0" fillId="0" borderId="10" xfId="0" applyBorder="1"/>
    <xf numFmtId="0" fontId="0" fillId="0" borderId="10" xfId="0" applyFill="1" applyBorder="1"/>
    <xf numFmtId="0" fontId="2" fillId="0" borderId="11" xfId="0" applyFont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164" fontId="0" fillId="0" borderId="11" xfId="1" applyFont="1" applyBorder="1"/>
    <xf numFmtId="44" fontId="0" fillId="5" borderId="9" xfId="0" applyNumberFormat="1" applyFill="1" applyBorder="1"/>
    <xf numFmtId="164" fontId="0" fillId="0" borderId="10" xfId="0" applyNumberFormat="1" applyBorder="1" applyAlignment="1"/>
    <xf numFmtId="164" fontId="2" fillId="0" borderId="11" xfId="1" applyFont="1" applyBorder="1" applyAlignment="1">
      <alignment horizontal="center" vertical="center"/>
    </xf>
    <xf numFmtId="164" fontId="2" fillId="0" borderId="10" xfId="1" applyFont="1" applyBorder="1" applyAlignment="1">
      <alignment horizontal="center" vertical="center" wrapText="1"/>
    </xf>
    <xf numFmtId="44" fontId="0" fillId="0" borderId="10" xfId="0" applyNumberFormat="1" applyBorder="1"/>
    <xf numFmtId="14" fontId="0" fillId="0" borderId="10" xfId="0" applyNumberFormat="1" applyBorder="1"/>
    <xf numFmtId="0" fontId="0" fillId="0" borderId="15" xfId="0" applyBorder="1"/>
    <xf numFmtId="0" fontId="0" fillId="0" borderId="15" xfId="0" applyFill="1" applyBorder="1"/>
    <xf numFmtId="166" fontId="0" fillId="0" borderId="16" xfId="0" applyNumberFormat="1" applyFill="1" applyBorder="1" applyAlignment="1">
      <alignment horizontal="center"/>
    </xf>
    <xf numFmtId="166" fontId="0" fillId="0" borderId="17" xfId="0" applyNumberFormat="1" applyFill="1" applyBorder="1" applyAlignment="1">
      <alignment horizontal="center"/>
    </xf>
    <xf numFmtId="0" fontId="0" fillId="0" borderId="15" xfId="0" applyNumberFormat="1" applyBorder="1" applyAlignment="1">
      <alignment horizontal="center" vertical="center"/>
    </xf>
    <xf numFmtId="164" fontId="0" fillId="6" borderId="18" xfId="1" applyNumberFormat="1" applyFont="1" applyFill="1" applyBorder="1"/>
    <xf numFmtId="164" fontId="0" fillId="0" borderId="19" xfId="0" applyNumberFormat="1" applyBorder="1" applyAlignment="1"/>
    <xf numFmtId="164" fontId="0" fillId="0" borderId="19" xfId="1" applyFont="1" applyFill="1" applyBorder="1"/>
    <xf numFmtId="0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164" fontId="15" fillId="0" borderId="0" xfId="1" applyFont="1" applyBorder="1" applyAlignment="1">
      <alignment horizontal="right" vertical="center"/>
    </xf>
    <xf numFmtId="44" fontId="16" fillId="8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7" fillId="0" borderId="0" xfId="0" applyFont="1" applyAlignment="1">
      <alignment horizontal="justify" vertical="center" readingOrder="1"/>
    </xf>
    <xf numFmtId="164" fontId="2" fillId="4" borderId="2" xfId="1" applyFont="1" applyFill="1" applyBorder="1"/>
    <xf numFmtId="44" fontId="2" fillId="4" borderId="0" xfId="0" applyNumberFormat="1" applyFont="1" applyFill="1"/>
    <xf numFmtId="0" fontId="0" fillId="4" borderId="2" xfId="0" applyFont="1" applyFill="1" applyBorder="1" applyAlignment="1">
      <alignment horizontal="center"/>
    </xf>
    <xf numFmtId="0" fontId="0" fillId="4" borderId="2" xfId="0" applyFont="1" applyFill="1" applyBorder="1"/>
    <xf numFmtId="164" fontId="1" fillId="4" borderId="2" xfId="1" applyFont="1" applyFill="1" applyBorder="1"/>
    <xf numFmtId="44" fontId="0" fillId="4" borderId="0" xfId="0" applyNumberFormat="1" applyFont="1" applyFill="1"/>
    <xf numFmtId="44" fontId="0" fillId="0" borderId="0" xfId="0" applyNumberFormat="1" applyFont="1" applyFill="1"/>
    <xf numFmtId="164" fontId="0" fillId="9" borderId="0" xfId="0" applyNumberFormat="1" applyFill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39" fontId="1" fillId="0" borderId="2" xfId="1" applyNumberFormat="1" applyFont="1" applyFill="1" applyBorder="1"/>
    <xf numFmtId="39" fontId="0" fillId="0" borderId="2" xfId="1" applyNumberFormat="1" applyFont="1" applyBorder="1"/>
    <xf numFmtId="167" fontId="0" fillId="0" borderId="0" xfId="0" applyNumberFormat="1"/>
    <xf numFmtId="0" fontId="0" fillId="0" borderId="5" xfId="0" applyFont="1" applyFill="1" applyBorder="1" applyAlignment="1">
      <alignment horizontal="center"/>
    </xf>
    <xf numFmtId="0" fontId="0" fillId="0" borderId="20" xfId="0" applyBorder="1" applyAlignment="1"/>
    <xf numFmtId="0" fontId="2" fillId="0" borderId="2" xfId="0" applyFont="1" applyBorder="1" applyAlignment="1">
      <alignment horizontal="center"/>
    </xf>
    <xf numFmtId="39" fontId="2" fillId="0" borderId="2" xfId="1" applyNumberFormat="1" applyFont="1" applyFill="1" applyBorder="1"/>
    <xf numFmtId="39" fontId="2" fillId="0" borderId="2" xfId="1" applyNumberFormat="1" applyFont="1" applyBorder="1"/>
    <xf numFmtId="0" fontId="11" fillId="8" borderId="1" xfId="0" applyFont="1" applyFill="1" applyBorder="1" applyAlignment="1">
      <alignment horizontal="center"/>
    </xf>
    <xf numFmtId="0" fontId="2" fillId="7" borderId="25" xfId="0" applyFont="1" applyFill="1" applyBorder="1" applyAlignment="1">
      <alignment horizontal="center"/>
    </xf>
    <xf numFmtId="44" fontId="0" fillId="0" borderId="1" xfId="0" applyNumberFormat="1" applyFill="1" applyBorder="1" applyAlignment="1">
      <alignment vertical="center"/>
    </xf>
    <xf numFmtId="44" fontId="0" fillId="4" borderId="1" xfId="0" applyNumberFormat="1" applyFill="1" applyBorder="1" applyAlignment="1">
      <alignment vertical="center"/>
    </xf>
    <xf numFmtId="1" fontId="21" fillId="0" borderId="12" xfId="1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/>
    </xf>
    <xf numFmtId="44" fontId="0" fillId="2" borderId="10" xfId="0" applyNumberFormat="1" applyFill="1" applyBorder="1"/>
    <xf numFmtId="0" fontId="0" fillId="10" borderId="15" xfId="0" applyNumberFormat="1" applyFill="1" applyBorder="1" applyAlignment="1">
      <alignment horizontal="center" vertical="center"/>
    </xf>
    <xf numFmtId="0" fontId="0" fillId="2" borderId="15" xfId="0" applyNumberFormat="1" applyFill="1" applyBorder="1" applyAlignment="1">
      <alignment horizontal="center" vertical="center"/>
    </xf>
    <xf numFmtId="44" fontId="0" fillId="2" borderId="1" xfId="0" applyNumberFormat="1" applyFill="1" applyBorder="1" applyAlignment="1">
      <alignment vertical="center"/>
    </xf>
    <xf numFmtId="44" fontId="0" fillId="10" borderId="1" xfId="0" applyNumberFormat="1" applyFill="1" applyBorder="1" applyAlignment="1">
      <alignment vertical="center"/>
    </xf>
    <xf numFmtId="44" fontId="0" fillId="0" borderId="10" xfId="0" applyNumberFormat="1" applyFill="1" applyBorder="1"/>
    <xf numFmtId="44" fontId="0" fillId="8" borderId="1" xfId="0" applyNumberFormat="1" applyFill="1" applyBorder="1" applyAlignment="1">
      <alignment vertical="center"/>
    </xf>
    <xf numFmtId="44" fontId="0" fillId="12" borderId="1" xfId="0" applyNumberFormat="1" applyFill="1" applyBorder="1" applyAlignment="1">
      <alignment vertical="center"/>
    </xf>
    <xf numFmtId="44" fontId="0" fillId="0" borderId="0" xfId="0" applyNumberFormat="1" applyFill="1" applyBorder="1"/>
    <xf numFmtId="44" fontId="0" fillId="11" borderId="0" xfId="0" applyNumberFormat="1" applyFill="1" applyBorder="1"/>
    <xf numFmtId="0" fontId="0" fillId="0" borderId="1" xfId="0" applyBorder="1"/>
    <xf numFmtId="0" fontId="2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2" fillId="7" borderId="25" xfId="0" applyFont="1" applyFill="1" applyBorder="1" applyAlignment="1">
      <alignment horizontal="center"/>
    </xf>
    <xf numFmtId="0" fontId="11" fillId="8" borderId="22" xfId="0" applyFont="1" applyFill="1" applyBorder="1" applyAlignment="1">
      <alignment horizontal="center"/>
    </xf>
    <xf numFmtId="0" fontId="11" fillId="8" borderId="2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6" borderId="18" xfId="1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164" fontId="14" fillId="0" borderId="12" xfId="1" applyFont="1" applyFill="1" applyBorder="1" applyAlignment="1">
      <alignment horizontal="center" vertical="center"/>
    </xf>
    <xf numFmtId="164" fontId="14" fillId="0" borderId="13" xfId="1" applyFont="1" applyFill="1" applyBorder="1" applyAlignment="1">
      <alignment horizontal="center" vertical="center"/>
    </xf>
    <xf numFmtId="164" fontId="14" fillId="0" borderId="14" xfId="1" applyFont="1" applyFill="1" applyBorder="1" applyAlignment="1">
      <alignment horizontal="center" vertical="center"/>
    </xf>
    <xf numFmtId="164" fontId="14" fillId="12" borderId="12" xfId="1" applyFont="1" applyFill="1" applyBorder="1" applyAlignment="1">
      <alignment horizontal="center" vertical="center"/>
    </xf>
    <xf numFmtId="164" fontId="14" fillId="12" borderId="13" xfId="1" applyFont="1" applyFill="1" applyBorder="1" applyAlignment="1">
      <alignment horizontal="center" vertical="center"/>
    </xf>
    <xf numFmtId="164" fontId="14" fillId="12" borderId="14" xfId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164" fontId="14" fillId="11" borderId="12" xfId="1" applyFont="1" applyFill="1" applyBorder="1" applyAlignment="1">
      <alignment horizontal="center" vertical="center"/>
    </xf>
    <xf numFmtId="164" fontId="14" fillId="11" borderId="13" xfId="1" applyFont="1" applyFill="1" applyBorder="1" applyAlignment="1">
      <alignment horizontal="center" vertical="center"/>
    </xf>
    <xf numFmtId="164" fontId="14" fillId="11" borderId="14" xfId="1" applyFont="1" applyFill="1" applyBorder="1" applyAlignment="1">
      <alignment horizontal="center" vertical="center"/>
    </xf>
    <xf numFmtId="164" fontId="14" fillId="0" borderId="6" xfId="1" applyFont="1" applyFill="1" applyBorder="1" applyAlignment="1">
      <alignment horizontal="center" vertical="center"/>
    </xf>
    <xf numFmtId="164" fontId="14" fillId="0" borderId="7" xfId="1" applyFont="1" applyFill="1" applyBorder="1" applyAlignment="1">
      <alignment horizontal="center" vertical="center"/>
    </xf>
    <xf numFmtId="164" fontId="14" fillId="0" borderId="8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9" xfId="0" applyNumberFormat="1" applyFont="1" applyFill="1" applyBorder="1" applyAlignment="1">
      <alignment horizontal="center"/>
    </xf>
    <xf numFmtId="164" fontId="4" fillId="0" borderId="1" xfId="1" applyFont="1" applyFill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102054</xdr:colOff>
      <xdr:row>112</xdr:row>
      <xdr:rowOff>61232</xdr:rowOff>
    </xdr:from>
    <xdr:to>
      <xdr:col>7</xdr:col>
      <xdr:colOff>973667</xdr:colOff>
      <xdr:row>123</xdr:row>
      <xdr:rowOff>190500</xdr:rowOff>
    </xdr:to>
    <xdr:cxnSp macro="">
      <xdr:nvCxnSpPr>
        <xdr:cNvPr id="2" name="Conector reto 1"/>
        <xdr:cNvCxnSpPr/>
      </xdr:nvCxnSpPr>
      <xdr:spPr>
        <a:xfrm>
          <a:off x="711654" y="25559657"/>
          <a:ext cx="7405763" cy="2710543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42334</xdr:colOff>
      <xdr:row>112</xdr:row>
      <xdr:rowOff>63499</xdr:rowOff>
    </xdr:from>
    <xdr:to>
      <xdr:col>7</xdr:col>
      <xdr:colOff>973667</xdr:colOff>
      <xdr:row>123</xdr:row>
      <xdr:rowOff>137583</xdr:rowOff>
    </xdr:to>
    <xdr:cxnSp macro="">
      <xdr:nvCxnSpPr>
        <xdr:cNvPr id="3" name="Conector reto 2"/>
        <xdr:cNvCxnSpPr/>
      </xdr:nvCxnSpPr>
      <xdr:spPr>
        <a:xfrm flipH="1">
          <a:off x="651934" y="25561924"/>
          <a:ext cx="7465483" cy="2655359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116870</xdr:colOff>
      <xdr:row>100</xdr:row>
      <xdr:rowOff>38100</xdr:rowOff>
    </xdr:from>
    <xdr:to>
      <xdr:col>7</xdr:col>
      <xdr:colOff>988483</xdr:colOff>
      <xdr:row>111</xdr:row>
      <xdr:rowOff>167368</xdr:rowOff>
    </xdr:to>
    <xdr:cxnSp macro="">
      <xdr:nvCxnSpPr>
        <xdr:cNvPr id="11" name="Conector reto 10"/>
        <xdr:cNvCxnSpPr/>
      </xdr:nvCxnSpPr>
      <xdr:spPr>
        <a:xfrm>
          <a:off x="1678970" y="22755225"/>
          <a:ext cx="7405763" cy="2710543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</xdr:colOff>
      <xdr:row>100</xdr:row>
      <xdr:rowOff>40367</xdr:rowOff>
    </xdr:from>
    <xdr:to>
      <xdr:col>7</xdr:col>
      <xdr:colOff>988483</xdr:colOff>
      <xdr:row>111</xdr:row>
      <xdr:rowOff>114451</xdr:rowOff>
    </xdr:to>
    <xdr:cxnSp macro="">
      <xdr:nvCxnSpPr>
        <xdr:cNvPr id="12" name="Conector reto 11"/>
        <xdr:cNvCxnSpPr/>
      </xdr:nvCxnSpPr>
      <xdr:spPr>
        <a:xfrm flipH="1">
          <a:off x="1619250" y="22757492"/>
          <a:ext cx="7465483" cy="2655359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79375</xdr:colOff>
      <xdr:row>102</xdr:row>
      <xdr:rowOff>0</xdr:rowOff>
    </xdr:from>
    <xdr:to>
      <xdr:col>12</xdr:col>
      <xdr:colOff>460375</xdr:colOff>
      <xdr:row>132</xdr:row>
      <xdr:rowOff>127000</xdr:rowOff>
    </xdr:to>
    <xdr:sp macro="" textlink="">
      <xdr:nvSpPr>
        <xdr:cNvPr id="15" name="Forma livre 14"/>
        <xdr:cNvSpPr/>
      </xdr:nvSpPr>
      <xdr:spPr>
        <a:xfrm>
          <a:off x="11445875" y="24082375"/>
          <a:ext cx="2317750" cy="7064375"/>
        </a:xfrm>
        <a:custGeom>
          <a:avLst/>
          <a:gdLst>
            <a:gd name="connsiteX0" fmla="*/ 0 w 4127500"/>
            <a:gd name="connsiteY0" fmla="*/ 7064375 h 7064375"/>
            <a:gd name="connsiteX1" fmla="*/ 95250 w 4127500"/>
            <a:gd name="connsiteY1" fmla="*/ 7032625 h 7064375"/>
            <a:gd name="connsiteX2" fmla="*/ 158750 w 4127500"/>
            <a:gd name="connsiteY2" fmla="*/ 7016750 h 7064375"/>
            <a:gd name="connsiteX3" fmla="*/ 206375 w 4127500"/>
            <a:gd name="connsiteY3" fmla="*/ 6985000 h 7064375"/>
            <a:gd name="connsiteX4" fmla="*/ 254000 w 4127500"/>
            <a:gd name="connsiteY4" fmla="*/ 6969125 h 7064375"/>
            <a:gd name="connsiteX5" fmla="*/ 333375 w 4127500"/>
            <a:gd name="connsiteY5" fmla="*/ 6937375 h 7064375"/>
            <a:gd name="connsiteX6" fmla="*/ 492125 w 4127500"/>
            <a:gd name="connsiteY6" fmla="*/ 6873875 h 7064375"/>
            <a:gd name="connsiteX7" fmla="*/ 555625 w 4127500"/>
            <a:gd name="connsiteY7" fmla="*/ 6858000 h 7064375"/>
            <a:gd name="connsiteX8" fmla="*/ 635000 w 4127500"/>
            <a:gd name="connsiteY8" fmla="*/ 6842125 h 7064375"/>
            <a:gd name="connsiteX9" fmla="*/ 714375 w 4127500"/>
            <a:gd name="connsiteY9" fmla="*/ 6810375 h 7064375"/>
            <a:gd name="connsiteX10" fmla="*/ 873125 w 4127500"/>
            <a:gd name="connsiteY10" fmla="*/ 6778625 h 7064375"/>
            <a:gd name="connsiteX11" fmla="*/ 1063625 w 4127500"/>
            <a:gd name="connsiteY11" fmla="*/ 6715125 h 7064375"/>
            <a:gd name="connsiteX12" fmla="*/ 1158875 w 4127500"/>
            <a:gd name="connsiteY12" fmla="*/ 6683375 h 7064375"/>
            <a:gd name="connsiteX13" fmla="*/ 1222375 w 4127500"/>
            <a:gd name="connsiteY13" fmla="*/ 6651625 h 7064375"/>
            <a:gd name="connsiteX14" fmla="*/ 1317625 w 4127500"/>
            <a:gd name="connsiteY14" fmla="*/ 6619875 h 7064375"/>
            <a:gd name="connsiteX15" fmla="*/ 1397000 w 4127500"/>
            <a:gd name="connsiteY15" fmla="*/ 6588125 h 7064375"/>
            <a:gd name="connsiteX16" fmla="*/ 1460500 w 4127500"/>
            <a:gd name="connsiteY16" fmla="*/ 6556375 h 7064375"/>
            <a:gd name="connsiteX17" fmla="*/ 1539875 w 4127500"/>
            <a:gd name="connsiteY17" fmla="*/ 6540500 h 7064375"/>
            <a:gd name="connsiteX18" fmla="*/ 1603375 w 4127500"/>
            <a:gd name="connsiteY18" fmla="*/ 6492875 h 7064375"/>
            <a:gd name="connsiteX19" fmla="*/ 1714500 w 4127500"/>
            <a:gd name="connsiteY19" fmla="*/ 6445250 h 7064375"/>
            <a:gd name="connsiteX20" fmla="*/ 1793875 w 4127500"/>
            <a:gd name="connsiteY20" fmla="*/ 6397625 h 7064375"/>
            <a:gd name="connsiteX21" fmla="*/ 1952625 w 4127500"/>
            <a:gd name="connsiteY21" fmla="*/ 6286500 h 7064375"/>
            <a:gd name="connsiteX22" fmla="*/ 2000250 w 4127500"/>
            <a:gd name="connsiteY22" fmla="*/ 6238875 h 7064375"/>
            <a:gd name="connsiteX23" fmla="*/ 2079625 w 4127500"/>
            <a:gd name="connsiteY23" fmla="*/ 6207125 h 7064375"/>
            <a:gd name="connsiteX24" fmla="*/ 2190750 w 4127500"/>
            <a:gd name="connsiteY24" fmla="*/ 6127750 h 7064375"/>
            <a:gd name="connsiteX25" fmla="*/ 2476500 w 4127500"/>
            <a:gd name="connsiteY25" fmla="*/ 5873750 h 7064375"/>
            <a:gd name="connsiteX26" fmla="*/ 2746375 w 4127500"/>
            <a:gd name="connsiteY26" fmla="*/ 5540375 h 7064375"/>
            <a:gd name="connsiteX27" fmla="*/ 2809875 w 4127500"/>
            <a:gd name="connsiteY27" fmla="*/ 5461000 h 7064375"/>
            <a:gd name="connsiteX28" fmla="*/ 2873375 w 4127500"/>
            <a:gd name="connsiteY28" fmla="*/ 5381625 h 7064375"/>
            <a:gd name="connsiteX29" fmla="*/ 2905125 w 4127500"/>
            <a:gd name="connsiteY29" fmla="*/ 5334000 h 7064375"/>
            <a:gd name="connsiteX30" fmla="*/ 2968625 w 4127500"/>
            <a:gd name="connsiteY30" fmla="*/ 5254625 h 7064375"/>
            <a:gd name="connsiteX31" fmla="*/ 3016250 w 4127500"/>
            <a:gd name="connsiteY31" fmla="*/ 5207000 h 7064375"/>
            <a:gd name="connsiteX32" fmla="*/ 3111500 w 4127500"/>
            <a:gd name="connsiteY32" fmla="*/ 5048250 h 7064375"/>
            <a:gd name="connsiteX33" fmla="*/ 3159125 w 4127500"/>
            <a:gd name="connsiteY33" fmla="*/ 4968875 h 7064375"/>
            <a:gd name="connsiteX34" fmla="*/ 3222625 w 4127500"/>
            <a:gd name="connsiteY34" fmla="*/ 4905375 h 7064375"/>
            <a:gd name="connsiteX35" fmla="*/ 3365500 w 4127500"/>
            <a:gd name="connsiteY35" fmla="*/ 4651375 h 7064375"/>
            <a:gd name="connsiteX36" fmla="*/ 3429000 w 4127500"/>
            <a:gd name="connsiteY36" fmla="*/ 4556125 h 7064375"/>
            <a:gd name="connsiteX37" fmla="*/ 3460750 w 4127500"/>
            <a:gd name="connsiteY37" fmla="*/ 4476750 h 7064375"/>
            <a:gd name="connsiteX38" fmla="*/ 3492500 w 4127500"/>
            <a:gd name="connsiteY38" fmla="*/ 4429125 h 7064375"/>
            <a:gd name="connsiteX39" fmla="*/ 3587750 w 4127500"/>
            <a:gd name="connsiteY39" fmla="*/ 4254500 h 7064375"/>
            <a:gd name="connsiteX40" fmla="*/ 3619500 w 4127500"/>
            <a:gd name="connsiteY40" fmla="*/ 4143375 h 7064375"/>
            <a:gd name="connsiteX41" fmla="*/ 3762375 w 4127500"/>
            <a:gd name="connsiteY41" fmla="*/ 3825875 h 7064375"/>
            <a:gd name="connsiteX42" fmla="*/ 3857625 w 4127500"/>
            <a:gd name="connsiteY42" fmla="*/ 3508375 h 7064375"/>
            <a:gd name="connsiteX43" fmla="*/ 3889375 w 4127500"/>
            <a:gd name="connsiteY43" fmla="*/ 3413125 h 7064375"/>
            <a:gd name="connsiteX44" fmla="*/ 3921125 w 4127500"/>
            <a:gd name="connsiteY44" fmla="*/ 3333750 h 7064375"/>
            <a:gd name="connsiteX45" fmla="*/ 3968750 w 4127500"/>
            <a:gd name="connsiteY45" fmla="*/ 3190875 h 7064375"/>
            <a:gd name="connsiteX46" fmla="*/ 4000500 w 4127500"/>
            <a:gd name="connsiteY46" fmla="*/ 3063875 h 7064375"/>
            <a:gd name="connsiteX47" fmla="*/ 4032250 w 4127500"/>
            <a:gd name="connsiteY47" fmla="*/ 3016250 h 7064375"/>
            <a:gd name="connsiteX48" fmla="*/ 4064000 w 4127500"/>
            <a:gd name="connsiteY48" fmla="*/ 2778125 h 7064375"/>
            <a:gd name="connsiteX49" fmla="*/ 4095750 w 4127500"/>
            <a:gd name="connsiteY49" fmla="*/ 2682875 h 7064375"/>
            <a:gd name="connsiteX50" fmla="*/ 4127500 w 4127500"/>
            <a:gd name="connsiteY50" fmla="*/ 2508250 h 7064375"/>
            <a:gd name="connsiteX51" fmla="*/ 4111625 w 4127500"/>
            <a:gd name="connsiteY51" fmla="*/ 2174875 h 7064375"/>
            <a:gd name="connsiteX52" fmla="*/ 4064000 w 4127500"/>
            <a:gd name="connsiteY52" fmla="*/ 1889125 h 7064375"/>
            <a:gd name="connsiteX53" fmla="*/ 4048125 w 4127500"/>
            <a:gd name="connsiteY53" fmla="*/ 1778000 h 7064375"/>
            <a:gd name="connsiteX54" fmla="*/ 4032250 w 4127500"/>
            <a:gd name="connsiteY54" fmla="*/ 1730375 h 7064375"/>
            <a:gd name="connsiteX55" fmla="*/ 4016375 w 4127500"/>
            <a:gd name="connsiteY55" fmla="*/ 1666875 h 7064375"/>
            <a:gd name="connsiteX56" fmla="*/ 4000500 w 4127500"/>
            <a:gd name="connsiteY56" fmla="*/ 1619250 h 7064375"/>
            <a:gd name="connsiteX57" fmla="*/ 3984625 w 4127500"/>
            <a:gd name="connsiteY57" fmla="*/ 1555750 h 7064375"/>
            <a:gd name="connsiteX58" fmla="*/ 3937000 w 4127500"/>
            <a:gd name="connsiteY58" fmla="*/ 1476375 h 7064375"/>
            <a:gd name="connsiteX59" fmla="*/ 3841750 w 4127500"/>
            <a:gd name="connsiteY59" fmla="*/ 1317625 h 7064375"/>
            <a:gd name="connsiteX60" fmla="*/ 3810000 w 4127500"/>
            <a:gd name="connsiteY60" fmla="*/ 1222375 h 7064375"/>
            <a:gd name="connsiteX61" fmla="*/ 3730625 w 4127500"/>
            <a:gd name="connsiteY61" fmla="*/ 1111250 h 7064375"/>
            <a:gd name="connsiteX62" fmla="*/ 3683000 w 4127500"/>
            <a:gd name="connsiteY62" fmla="*/ 1047750 h 7064375"/>
            <a:gd name="connsiteX63" fmla="*/ 3651250 w 4127500"/>
            <a:gd name="connsiteY63" fmla="*/ 984250 h 7064375"/>
            <a:gd name="connsiteX64" fmla="*/ 3603625 w 4127500"/>
            <a:gd name="connsiteY64" fmla="*/ 936625 h 7064375"/>
            <a:gd name="connsiteX65" fmla="*/ 3476625 w 4127500"/>
            <a:gd name="connsiteY65" fmla="*/ 793750 h 7064375"/>
            <a:gd name="connsiteX66" fmla="*/ 3429000 w 4127500"/>
            <a:gd name="connsiteY66" fmla="*/ 746125 h 7064375"/>
            <a:gd name="connsiteX67" fmla="*/ 3381375 w 4127500"/>
            <a:gd name="connsiteY67" fmla="*/ 714375 h 7064375"/>
            <a:gd name="connsiteX68" fmla="*/ 3286125 w 4127500"/>
            <a:gd name="connsiteY68" fmla="*/ 619125 h 7064375"/>
            <a:gd name="connsiteX69" fmla="*/ 3238500 w 4127500"/>
            <a:gd name="connsiteY69" fmla="*/ 603250 h 7064375"/>
            <a:gd name="connsiteX70" fmla="*/ 3190875 w 4127500"/>
            <a:gd name="connsiteY70" fmla="*/ 571500 h 7064375"/>
            <a:gd name="connsiteX71" fmla="*/ 2984500 w 4127500"/>
            <a:gd name="connsiteY71" fmla="*/ 476250 h 7064375"/>
            <a:gd name="connsiteX72" fmla="*/ 2603500 w 4127500"/>
            <a:gd name="connsiteY72" fmla="*/ 333375 h 7064375"/>
            <a:gd name="connsiteX73" fmla="*/ 2540000 w 4127500"/>
            <a:gd name="connsiteY73" fmla="*/ 317500 h 7064375"/>
            <a:gd name="connsiteX74" fmla="*/ 2460625 w 4127500"/>
            <a:gd name="connsiteY74" fmla="*/ 301625 h 7064375"/>
            <a:gd name="connsiteX75" fmla="*/ 2381250 w 4127500"/>
            <a:gd name="connsiteY75" fmla="*/ 269875 h 7064375"/>
            <a:gd name="connsiteX76" fmla="*/ 2222500 w 4127500"/>
            <a:gd name="connsiteY76" fmla="*/ 238125 h 7064375"/>
            <a:gd name="connsiteX77" fmla="*/ 2143125 w 4127500"/>
            <a:gd name="connsiteY77" fmla="*/ 222250 h 7064375"/>
            <a:gd name="connsiteX78" fmla="*/ 2063750 w 4127500"/>
            <a:gd name="connsiteY78" fmla="*/ 206375 h 7064375"/>
            <a:gd name="connsiteX79" fmla="*/ 1825625 w 4127500"/>
            <a:gd name="connsiteY79" fmla="*/ 142875 h 7064375"/>
            <a:gd name="connsiteX80" fmla="*/ 1762125 w 4127500"/>
            <a:gd name="connsiteY80" fmla="*/ 127000 h 7064375"/>
            <a:gd name="connsiteX81" fmla="*/ 1714500 w 4127500"/>
            <a:gd name="connsiteY81" fmla="*/ 111125 h 7064375"/>
            <a:gd name="connsiteX82" fmla="*/ 1555750 w 4127500"/>
            <a:gd name="connsiteY82" fmla="*/ 95250 h 7064375"/>
            <a:gd name="connsiteX83" fmla="*/ 1381125 w 4127500"/>
            <a:gd name="connsiteY83" fmla="*/ 63500 h 7064375"/>
            <a:gd name="connsiteX84" fmla="*/ 1111250 w 4127500"/>
            <a:gd name="connsiteY84" fmla="*/ 31750 h 7064375"/>
            <a:gd name="connsiteX85" fmla="*/ 254000 w 4127500"/>
            <a:gd name="connsiteY85" fmla="*/ 15875 h 7064375"/>
            <a:gd name="connsiteX86" fmla="*/ 158750 w 4127500"/>
            <a:gd name="connsiteY86" fmla="*/ 0 h 70643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  <a:cxn ang="0">
              <a:pos x="connsiteX79" y="connsiteY79"/>
            </a:cxn>
            <a:cxn ang="0">
              <a:pos x="connsiteX80" y="connsiteY80"/>
            </a:cxn>
            <a:cxn ang="0">
              <a:pos x="connsiteX81" y="connsiteY81"/>
            </a:cxn>
            <a:cxn ang="0">
              <a:pos x="connsiteX82" y="connsiteY82"/>
            </a:cxn>
            <a:cxn ang="0">
              <a:pos x="connsiteX83" y="connsiteY83"/>
            </a:cxn>
            <a:cxn ang="0">
              <a:pos x="connsiteX84" y="connsiteY84"/>
            </a:cxn>
            <a:cxn ang="0">
              <a:pos x="connsiteX85" y="connsiteY85"/>
            </a:cxn>
            <a:cxn ang="0">
              <a:pos x="connsiteX86" y="connsiteY86"/>
            </a:cxn>
          </a:cxnLst>
          <a:rect l="l" t="t" r="r" b="b"/>
          <a:pathLst>
            <a:path w="4127500" h="7064375">
              <a:moveTo>
                <a:pt x="0" y="7064375"/>
              </a:moveTo>
              <a:cubicBezTo>
                <a:pt x="31750" y="7053792"/>
                <a:pt x="63194" y="7042242"/>
                <a:pt x="95250" y="7032625"/>
              </a:cubicBezTo>
              <a:cubicBezTo>
                <a:pt x="116148" y="7026356"/>
                <a:pt x="138696" y="7025345"/>
                <a:pt x="158750" y="7016750"/>
              </a:cubicBezTo>
              <a:cubicBezTo>
                <a:pt x="176287" y="7009234"/>
                <a:pt x="189310" y="6993533"/>
                <a:pt x="206375" y="6985000"/>
              </a:cubicBezTo>
              <a:cubicBezTo>
                <a:pt x="221342" y="6977516"/>
                <a:pt x="238332" y="6975001"/>
                <a:pt x="254000" y="6969125"/>
              </a:cubicBezTo>
              <a:cubicBezTo>
                <a:pt x="280682" y="6959119"/>
                <a:pt x="307335" y="6948949"/>
                <a:pt x="333375" y="6937375"/>
              </a:cubicBezTo>
              <a:cubicBezTo>
                <a:pt x="443539" y="6888413"/>
                <a:pt x="350765" y="6916283"/>
                <a:pt x="492125" y="6873875"/>
              </a:cubicBezTo>
              <a:cubicBezTo>
                <a:pt x="513023" y="6867606"/>
                <a:pt x="534326" y="6862733"/>
                <a:pt x="555625" y="6858000"/>
              </a:cubicBezTo>
              <a:cubicBezTo>
                <a:pt x="581965" y="6852147"/>
                <a:pt x="609156" y="6849878"/>
                <a:pt x="635000" y="6842125"/>
              </a:cubicBezTo>
              <a:cubicBezTo>
                <a:pt x="662295" y="6833937"/>
                <a:pt x="686841" y="6817717"/>
                <a:pt x="714375" y="6810375"/>
              </a:cubicBezTo>
              <a:cubicBezTo>
                <a:pt x="766518" y="6796470"/>
                <a:pt x="821930" y="6795690"/>
                <a:pt x="873125" y="6778625"/>
              </a:cubicBezTo>
              <a:lnTo>
                <a:pt x="1063625" y="6715125"/>
              </a:lnTo>
              <a:cubicBezTo>
                <a:pt x="1095375" y="6704542"/>
                <a:pt x="1128941" y="6698342"/>
                <a:pt x="1158875" y="6683375"/>
              </a:cubicBezTo>
              <a:cubicBezTo>
                <a:pt x="1180042" y="6672792"/>
                <a:pt x="1200403" y="6660414"/>
                <a:pt x="1222375" y="6651625"/>
              </a:cubicBezTo>
              <a:cubicBezTo>
                <a:pt x="1253449" y="6639196"/>
                <a:pt x="1286173" y="6631312"/>
                <a:pt x="1317625" y="6619875"/>
              </a:cubicBezTo>
              <a:cubicBezTo>
                <a:pt x="1344406" y="6610137"/>
                <a:pt x="1370960" y="6599699"/>
                <a:pt x="1397000" y="6588125"/>
              </a:cubicBezTo>
              <a:cubicBezTo>
                <a:pt x="1418625" y="6578514"/>
                <a:pt x="1438049" y="6563859"/>
                <a:pt x="1460500" y="6556375"/>
              </a:cubicBezTo>
              <a:cubicBezTo>
                <a:pt x="1486098" y="6547842"/>
                <a:pt x="1513417" y="6545792"/>
                <a:pt x="1539875" y="6540500"/>
              </a:cubicBezTo>
              <a:cubicBezTo>
                <a:pt x="1561042" y="6524625"/>
                <a:pt x="1580938" y="6506898"/>
                <a:pt x="1603375" y="6492875"/>
              </a:cubicBezTo>
              <a:cubicBezTo>
                <a:pt x="1735511" y="6410290"/>
                <a:pt x="1606475" y="6499263"/>
                <a:pt x="1714500" y="6445250"/>
              </a:cubicBezTo>
              <a:cubicBezTo>
                <a:pt x="1742098" y="6431451"/>
                <a:pt x="1767843" y="6414191"/>
                <a:pt x="1793875" y="6397625"/>
              </a:cubicBezTo>
              <a:cubicBezTo>
                <a:pt x="1829235" y="6375123"/>
                <a:pt x="1915389" y="6318417"/>
                <a:pt x="1952625" y="6286500"/>
              </a:cubicBezTo>
              <a:cubicBezTo>
                <a:pt x="1969671" y="6271889"/>
                <a:pt x="1981212" y="6250774"/>
                <a:pt x="2000250" y="6238875"/>
              </a:cubicBezTo>
              <a:cubicBezTo>
                <a:pt x="2024415" y="6223772"/>
                <a:pt x="2054137" y="6219869"/>
                <a:pt x="2079625" y="6207125"/>
              </a:cubicBezTo>
              <a:cubicBezTo>
                <a:pt x="2104567" y="6194654"/>
                <a:pt x="2173971" y="6139735"/>
                <a:pt x="2190750" y="6127750"/>
              </a:cubicBezTo>
              <a:cubicBezTo>
                <a:pt x="2315927" y="6038338"/>
                <a:pt x="2297205" y="6094421"/>
                <a:pt x="2476500" y="5873750"/>
              </a:cubicBezTo>
              <a:cubicBezTo>
                <a:pt x="2704241" y="5593453"/>
                <a:pt x="2614727" y="5704935"/>
                <a:pt x="2746375" y="5540375"/>
              </a:cubicBezTo>
              <a:lnTo>
                <a:pt x="2809875" y="5461000"/>
              </a:lnTo>
              <a:cubicBezTo>
                <a:pt x="2831042" y="5434542"/>
                <a:pt x="2854580" y="5409818"/>
                <a:pt x="2873375" y="5381625"/>
              </a:cubicBezTo>
              <a:cubicBezTo>
                <a:pt x="2883958" y="5365750"/>
                <a:pt x="2893677" y="5349264"/>
                <a:pt x="2905125" y="5334000"/>
              </a:cubicBezTo>
              <a:cubicBezTo>
                <a:pt x="2925455" y="5306893"/>
                <a:pt x="2946313" y="5280125"/>
                <a:pt x="2968625" y="5254625"/>
              </a:cubicBezTo>
              <a:cubicBezTo>
                <a:pt x="2983409" y="5237729"/>
                <a:pt x="3003471" y="5225459"/>
                <a:pt x="3016250" y="5207000"/>
              </a:cubicBezTo>
              <a:cubicBezTo>
                <a:pt x="3051376" y="5156262"/>
                <a:pt x="3079750" y="5101167"/>
                <a:pt x="3111500" y="5048250"/>
              </a:cubicBezTo>
              <a:cubicBezTo>
                <a:pt x="3127375" y="5021792"/>
                <a:pt x="3137307" y="4990693"/>
                <a:pt x="3159125" y="4968875"/>
              </a:cubicBezTo>
              <a:cubicBezTo>
                <a:pt x="3180292" y="4947708"/>
                <a:pt x="3205226" y="4929733"/>
                <a:pt x="3222625" y="4905375"/>
              </a:cubicBezTo>
              <a:cubicBezTo>
                <a:pt x="3358707" y="4714860"/>
                <a:pt x="3277295" y="4802584"/>
                <a:pt x="3365500" y="4651375"/>
              </a:cubicBezTo>
              <a:cubicBezTo>
                <a:pt x="3384727" y="4618414"/>
                <a:pt x="3410728" y="4589624"/>
                <a:pt x="3429000" y="4556125"/>
              </a:cubicBezTo>
              <a:cubicBezTo>
                <a:pt x="3442646" y="4531108"/>
                <a:pt x="3448006" y="4502238"/>
                <a:pt x="3460750" y="4476750"/>
              </a:cubicBezTo>
              <a:cubicBezTo>
                <a:pt x="3469283" y="4459685"/>
                <a:pt x="3483234" y="4445803"/>
                <a:pt x="3492500" y="4429125"/>
              </a:cubicBezTo>
              <a:cubicBezTo>
                <a:pt x="3646060" y="4152717"/>
                <a:pt x="3441775" y="4497792"/>
                <a:pt x="3587750" y="4254500"/>
              </a:cubicBezTo>
              <a:cubicBezTo>
                <a:pt x="3598333" y="4217458"/>
                <a:pt x="3605671" y="4179331"/>
                <a:pt x="3619500" y="4143375"/>
              </a:cubicBezTo>
              <a:cubicBezTo>
                <a:pt x="3706026" y="3918406"/>
                <a:pt x="3646657" y="4211601"/>
                <a:pt x="3762375" y="3825875"/>
              </a:cubicBezTo>
              <a:cubicBezTo>
                <a:pt x="3794125" y="3720042"/>
                <a:pt x="3825131" y="3613982"/>
                <a:pt x="3857625" y="3508375"/>
              </a:cubicBezTo>
              <a:cubicBezTo>
                <a:pt x="3867467" y="3476388"/>
                <a:pt x="3877938" y="3444577"/>
                <a:pt x="3889375" y="3413125"/>
              </a:cubicBezTo>
              <a:cubicBezTo>
                <a:pt x="3899113" y="3386344"/>
                <a:pt x="3912937" y="3361045"/>
                <a:pt x="3921125" y="3333750"/>
              </a:cubicBezTo>
              <a:cubicBezTo>
                <a:pt x="3967286" y="3179879"/>
                <a:pt x="3902441" y="3323493"/>
                <a:pt x="3968750" y="3190875"/>
              </a:cubicBezTo>
              <a:cubicBezTo>
                <a:pt x="3974788" y="3160685"/>
                <a:pt x="3984228" y="3096418"/>
                <a:pt x="4000500" y="3063875"/>
              </a:cubicBezTo>
              <a:cubicBezTo>
                <a:pt x="4009033" y="3046810"/>
                <a:pt x="4021667" y="3032125"/>
                <a:pt x="4032250" y="3016250"/>
              </a:cubicBezTo>
              <a:cubicBezTo>
                <a:pt x="4034599" y="2997456"/>
                <a:pt x="4058025" y="2804017"/>
                <a:pt x="4064000" y="2778125"/>
              </a:cubicBezTo>
              <a:cubicBezTo>
                <a:pt x="4071525" y="2745515"/>
                <a:pt x="4090248" y="2715887"/>
                <a:pt x="4095750" y="2682875"/>
              </a:cubicBezTo>
              <a:cubicBezTo>
                <a:pt x="4116061" y="2561010"/>
                <a:pt x="4105312" y="2619188"/>
                <a:pt x="4127500" y="2508250"/>
              </a:cubicBezTo>
              <a:cubicBezTo>
                <a:pt x="4122208" y="2397125"/>
                <a:pt x="4119279" y="2285862"/>
                <a:pt x="4111625" y="2174875"/>
              </a:cubicBezTo>
              <a:cubicBezTo>
                <a:pt x="4100158" y="2008611"/>
                <a:pt x="4090074" y="2071642"/>
                <a:pt x="4064000" y="1889125"/>
              </a:cubicBezTo>
              <a:cubicBezTo>
                <a:pt x="4058708" y="1852083"/>
                <a:pt x="4055463" y="1814691"/>
                <a:pt x="4048125" y="1778000"/>
              </a:cubicBezTo>
              <a:cubicBezTo>
                <a:pt x="4044843" y="1761591"/>
                <a:pt x="4036847" y="1746465"/>
                <a:pt x="4032250" y="1730375"/>
              </a:cubicBezTo>
              <a:cubicBezTo>
                <a:pt x="4026256" y="1709396"/>
                <a:pt x="4022369" y="1687854"/>
                <a:pt x="4016375" y="1666875"/>
              </a:cubicBezTo>
              <a:cubicBezTo>
                <a:pt x="4011778" y="1650785"/>
                <a:pt x="4005097" y="1635340"/>
                <a:pt x="4000500" y="1619250"/>
              </a:cubicBezTo>
              <a:cubicBezTo>
                <a:pt x="3994506" y="1598271"/>
                <a:pt x="3993486" y="1575688"/>
                <a:pt x="3984625" y="1555750"/>
              </a:cubicBezTo>
              <a:cubicBezTo>
                <a:pt x="3972093" y="1527554"/>
                <a:pt x="3949768" y="1504465"/>
                <a:pt x="3937000" y="1476375"/>
              </a:cubicBezTo>
              <a:cubicBezTo>
                <a:pt x="3868307" y="1325250"/>
                <a:pt x="3953492" y="1429367"/>
                <a:pt x="3841750" y="1317625"/>
              </a:cubicBezTo>
              <a:cubicBezTo>
                <a:pt x="3831167" y="1285875"/>
                <a:pt x="3830080" y="1249149"/>
                <a:pt x="3810000" y="1222375"/>
              </a:cubicBezTo>
              <a:cubicBezTo>
                <a:pt x="3654355" y="1014848"/>
                <a:pt x="3846691" y="1273743"/>
                <a:pt x="3730625" y="1111250"/>
              </a:cubicBezTo>
              <a:cubicBezTo>
                <a:pt x="3715246" y="1089720"/>
                <a:pt x="3697023" y="1070187"/>
                <a:pt x="3683000" y="1047750"/>
              </a:cubicBezTo>
              <a:cubicBezTo>
                <a:pt x="3670458" y="1027682"/>
                <a:pt x="3665005" y="1003507"/>
                <a:pt x="3651250" y="984250"/>
              </a:cubicBezTo>
              <a:cubicBezTo>
                <a:pt x="3638201" y="965981"/>
                <a:pt x="3617998" y="953872"/>
                <a:pt x="3603625" y="936625"/>
              </a:cubicBezTo>
              <a:cubicBezTo>
                <a:pt x="3461983" y="766655"/>
                <a:pt x="3785370" y="1102495"/>
                <a:pt x="3476625" y="793750"/>
              </a:cubicBezTo>
              <a:cubicBezTo>
                <a:pt x="3460750" y="777875"/>
                <a:pt x="3447680" y="758578"/>
                <a:pt x="3429000" y="746125"/>
              </a:cubicBezTo>
              <a:cubicBezTo>
                <a:pt x="3413125" y="735542"/>
                <a:pt x="3395635" y="727051"/>
                <a:pt x="3381375" y="714375"/>
              </a:cubicBezTo>
              <a:cubicBezTo>
                <a:pt x="3347815" y="684544"/>
                <a:pt x="3321568" y="646692"/>
                <a:pt x="3286125" y="619125"/>
              </a:cubicBezTo>
              <a:cubicBezTo>
                <a:pt x="3272916" y="608851"/>
                <a:pt x="3253467" y="610734"/>
                <a:pt x="3238500" y="603250"/>
              </a:cubicBezTo>
              <a:cubicBezTo>
                <a:pt x="3221435" y="594717"/>
                <a:pt x="3207674" y="580546"/>
                <a:pt x="3190875" y="571500"/>
              </a:cubicBezTo>
              <a:cubicBezTo>
                <a:pt x="2938315" y="435506"/>
                <a:pt x="3110552" y="524731"/>
                <a:pt x="2984500" y="476250"/>
              </a:cubicBezTo>
              <a:cubicBezTo>
                <a:pt x="2885327" y="438106"/>
                <a:pt x="2696375" y="356594"/>
                <a:pt x="2603500" y="333375"/>
              </a:cubicBezTo>
              <a:cubicBezTo>
                <a:pt x="2582333" y="328083"/>
                <a:pt x="2561299" y="322233"/>
                <a:pt x="2540000" y="317500"/>
              </a:cubicBezTo>
              <a:cubicBezTo>
                <a:pt x="2513660" y="311647"/>
                <a:pt x="2486469" y="309378"/>
                <a:pt x="2460625" y="301625"/>
              </a:cubicBezTo>
              <a:cubicBezTo>
                <a:pt x="2433330" y="293437"/>
                <a:pt x="2408784" y="277217"/>
                <a:pt x="2381250" y="269875"/>
              </a:cubicBezTo>
              <a:cubicBezTo>
                <a:pt x="2329107" y="255970"/>
                <a:pt x="2275417" y="248708"/>
                <a:pt x="2222500" y="238125"/>
              </a:cubicBezTo>
              <a:lnTo>
                <a:pt x="2143125" y="222250"/>
              </a:lnTo>
              <a:cubicBezTo>
                <a:pt x="2116667" y="216958"/>
                <a:pt x="2088802" y="216396"/>
                <a:pt x="2063750" y="206375"/>
              </a:cubicBezTo>
              <a:cubicBezTo>
                <a:pt x="1901408" y="141438"/>
                <a:pt x="2074549" y="205106"/>
                <a:pt x="1825625" y="142875"/>
              </a:cubicBezTo>
              <a:cubicBezTo>
                <a:pt x="1804458" y="137583"/>
                <a:pt x="1783104" y="132994"/>
                <a:pt x="1762125" y="127000"/>
              </a:cubicBezTo>
              <a:cubicBezTo>
                <a:pt x="1746035" y="122403"/>
                <a:pt x="1731039" y="113669"/>
                <a:pt x="1714500" y="111125"/>
              </a:cubicBezTo>
              <a:cubicBezTo>
                <a:pt x="1661938" y="103039"/>
                <a:pt x="1608520" y="101846"/>
                <a:pt x="1555750" y="95250"/>
              </a:cubicBezTo>
              <a:cubicBezTo>
                <a:pt x="1480904" y="85894"/>
                <a:pt x="1452648" y="76504"/>
                <a:pt x="1381125" y="63500"/>
              </a:cubicBezTo>
              <a:cubicBezTo>
                <a:pt x="1288877" y="46728"/>
                <a:pt x="1207791" y="34720"/>
                <a:pt x="1111250" y="31750"/>
              </a:cubicBezTo>
              <a:cubicBezTo>
                <a:pt x="825586" y="22960"/>
                <a:pt x="539750" y="21167"/>
                <a:pt x="254000" y="15875"/>
              </a:cubicBezTo>
              <a:lnTo>
                <a:pt x="158750" y="0"/>
              </a:lnTo>
            </a:path>
          </a:pathLst>
        </a:custGeom>
        <a:noFill/>
        <a:ln w="57150"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15875</xdr:colOff>
      <xdr:row>120</xdr:row>
      <xdr:rowOff>111126</xdr:rowOff>
    </xdr:from>
    <xdr:to>
      <xdr:col>13</xdr:col>
      <xdr:colOff>0</xdr:colOff>
      <xdr:row>144</xdr:row>
      <xdr:rowOff>63501</xdr:rowOff>
    </xdr:to>
    <xdr:sp macro="" textlink="">
      <xdr:nvSpPr>
        <xdr:cNvPr id="16" name="Forma livre 15"/>
        <xdr:cNvSpPr/>
      </xdr:nvSpPr>
      <xdr:spPr>
        <a:xfrm>
          <a:off x="11382375" y="28289251"/>
          <a:ext cx="2524125" cy="5651500"/>
        </a:xfrm>
        <a:custGeom>
          <a:avLst/>
          <a:gdLst>
            <a:gd name="connsiteX0" fmla="*/ 0 w 4127500"/>
            <a:gd name="connsiteY0" fmla="*/ 7064375 h 7064375"/>
            <a:gd name="connsiteX1" fmla="*/ 95250 w 4127500"/>
            <a:gd name="connsiteY1" fmla="*/ 7032625 h 7064375"/>
            <a:gd name="connsiteX2" fmla="*/ 158750 w 4127500"/>
            <a:gd name="connsiteY2" fmla="*/ 7016750 h 7064375"/>
            <a:gd name="connsiteX3" fmla="*/ 206375 w 4127500"/>
            <a:gd name="connsiteY3" fmla="*/ 6985000 h 7064375"/>
            <a:gd name="connsiteX4" fmla="*/ 254000 w 4127500"/>
            <a:gd name="connsiteY4" fmla="*/ 6969125 h 7064375"/>
            <a:gd name="connsiteX5" fmla="*/ 333375 w 4127500"/>
            <a:gd name="connsiteY5" fmla="*/ 6937375 h 7064375"/>
            <a:gd name="connsiteX6" fmla="*/ 492125 w 4127500"/>
            <a:gd name="connsiteY6" fmla="*/ 6873875 h 7064375"/>
            <a:gd name="connsiteX7" fmla="*/ 555625 w 4127500"/>
            <a:gd name="connsiteY7" fmla="*/ 6858000 h 7064375"/>
            <a:gd name="connsiteX8" fmla="*/ 635000 w 4127500"/>
            <a:gd name="connsiteY8" fmla="*/ 6842125 h 7064375"/>
            <a:gd name="connsiteX9" fmla="*/ 714375 w 4127500"/>
            <a:gd name="connsiteY9" fmla="*/ 6810375 h 7064375"/>
            <a:gd name="connsiteX10" fmla="*/ 873125 w 4127500"/>
            <a:gd name="connsiteY10" fmla="*/ 6778625 h 7064375"/>
            <a:gd name="connsiteX11" fmla="*/ 1063625 w 4127500"/>
            <a:gd name="connsiteY11" fmla="*/ 6715125 h 7064375"/>
            <a:gd name="connsiteX12" fmla="*/ 1158875 w 4127500"/>
            <a:gd name="connsiteY12" fmla="*/ 6683375 h 7064375"/>
            <a:gd name="connsiteX13" fmla="*/ 1222375 w 4127500"/>
            <a:gd name="connsiteY13" fmla="*/ 6651625 h 7064375"/>
            <a:gd name="connsiteX14" fmla="*/ 1317625 w 4127500"/>
            <a:gd name="connsiteY14" fmla="*/ 6619875 h 7064375"/>
            <a:gd name="connsiteX15" fmla="*/ 1397000 w 4127500"/>
            <a:gd name="connsiteY15" fmla="*/ 6588125 h 7064375"/>
            <a:gd name="connsiteX16" fmla="*/ 1460500 w 4127500"/>
            <a:gd name="connsiteY16" fmla="*/ 6556375 h 7064375"/>
            <a:gd name="connsiteX17" fmla="*/ 1539875 w 4127500"/>
            <a:gd name="connsiteY17" fmla="*/ 6540500 h 7064375"/>
            <a:gd name="connsiteX18" fmla="*/ 1603375 w 4127500"/>
            <a:gd name="connsiteY18" fmla="*/ 6492875 h 7064375"/>
            <a:gd name="connsiteX19" fmla="*/ 1714500 w 4127500"/>
            <a:gd name="connsiteY19" fmla="*/ 6445250 h 7064375"/>
            <a:gd name="connsiteX20" fmla="*/ 1793875 w 4127500"/>
            <a:gd name="connsiteY20" fmla="*/ 6397625 h 7064375"/>
            <a:gd name="connsiteX21" fmla="*/ 1952625 w 4127500"/>
            <a:gd name="connsiteY21" fmla="*/ 6286500 h 7064375"/>
            <a:gd name="connsiteX22" fmla="*/ 2000250 w 4127500"/>
            <a:gd name="connsiteY22" fmla="*/ 6238875 h 7064375"/>
            <a:gd name="connsiteX23" fmla="*/ 2079625 w 4127500"/>
            <a:gd name="connsiteY23" fmla="*/ 6207125 h 7064375"/>
            <a:gd name="connsiteX24" fmla="*/ 2190750 w 4127500"/>
            <a:gd name="connsiteY24" fmla="*/ 6127750 h 7064375"/>
            <a:gd name="connsiteX25" fmla="*/ 2476500 w 4127500"/>
            <a:gd name="connsiteY25" fmla="*/ 5873750 h 7064375"/>
            <a:gd name="connsiteX26" fmla="*/ 2746375 w 4127500"/>
            <a:gd name="connsiteY26" fmla="*/ 5540375 h 7064375"/>
            <a:gd name="connsiteX27" fmla="*/ 2809875 w 4127500"/>
            <a:gd name="connsiteY27" fmla="*/ 5461000 h 7064375"/>
            <a:gd name="connsiteX28" fmla="*/ 2873375 w 4127500"/>
            <a:gd name="connsiteY28" fmla="*/ 5381625 h 7064375"/>
            <a:gd name="connsiteX29" fmla="*/ 2905125 w 4127500"/>
            <a:gd name="connsiteY29" fmla="*/ 5334000 h 7064375"/>
            <a:gd name="connsiteX30" fmla="*/ 2968625 w 4127500"/>
            <a:gd name="connsiteY30" fmla="*/ 5254625 h 7064375"/>
            <a:gd name="connsiteX31" fmla="*/ 3016250 w 4127500"/>
            <a:gd name="connsiteY31" fmla="*/ 5207000 h 7064375"/>
            <a:gd name="connsiteX32" fmla="*/ 3111500 w 4127500"/>
            <a:gd name="connsiteY32" fmla="*/ 5048250 h 7064375"/>
            <a:gd name="connsiteX33" fmla="*/ 3159125 w 4127500"/>
            <a:gd name="connsiteY33" fmla="*/ 4968875 h 7064375"/>
            <a:gd name="connsiteX34" fmla="*/ 3222625 w 4127500"/>
            <a:gd name="connsiteY34" fmla="*/ 4905375 h 7064375"/>
            <a:gd name="connsiteX35" fmla="*/ 3365500 w 4127500"/>
            <a:gd name="connsiteY35" fmla="*/ 4651375 h 7064375"/>
            <a:gd name="connsiteX36" fmla="*/ 3429000 w 4127500"/>
            <a:gd name="connsiteY36" fmla="*/ 4556125 h 7064375"/>
            <a:gd name="connsiteX37" fmla="*/ 3460750 w 4127500"/>
            <a:gd name="connsiteY37" fmla="*/ 4476750 h 7064375"/>
            <a:gd name="connsiteX38" fmla="*/ 3492500 w 4127500"/>
            <a:gd name="connsiteY38" fmla="*/ 4429125 h 7064375"/>
            <a:gd name="connsiteX39" fmla="*/ 3587750 w 4127500"/>
            <a:gd name="connsiteY39" fmla="*/ 4254500 h 7064375"/>
            <a:gd name="connsiteX40" fmla="*/ 3619500 w 4127500"/>
            <a:gd name="connsiteY40" fmla="*/ 4143375 h 7064375"/>
            <a:gd name="connsiteX41" fmla="*/ 3762375 w 4127500"/>
            <a:gd name="connsiteY41" fmla="*/ 3825875 h 7064375"/>
            <a:gd name="connsiteX42" fmla="*/ 3857625 w 4127500"/>
            <a:gd name="connsiteY42" fmla="*/ 3508375 h 7064375"/>
            <a:gd name="connsiteX43" fmla="*/ 3889375 w 4127500"/>
            <a:gd name="connsiteY43" fmla="*/ 3413125 h 7064375"/>
            <a:gd name="connsiteX44" fmla="*/ 3921125 w 4127500"/>
            <a:gd name="connsiteY44" fmla="*/ 3333750 h 7064375"/>
            <a:gd name="connsiteX45" fmla="*/ 3968750 w 4127500"/>
            <a:gd name="connsiteY45" fmla="*/ 3190875 h 7064375"/>
            <a:gd name="connsiteX46" fmla="*/ 4000500 w 4127500"/>
            <a:gd name="connsiteY46" fmla="*/ 3063875 h 7064375"/>
            <a:gd name="connsiteX47" fmla="*/ 4032250 w 4127500"/>
            <a:gd name="connsiteY47" fmla="*/ 3016250 h 7064375"/>
            <a:gd name="connsiteX48" fmla="*/ 4064000 w 4127500"/>
            <a:gd name="connsiteY48" fmla="*/ 2778125 h 7064375"/>
            <a:gd name="connsiteX49" fmla="*/ 4095750 w 4127500"/>
            <a:gd name="connsiteY49" fmla="*/ 2682875 h 7064375"/>
            <a:gd name="connsiteX50" fmla="*/ 4127500 w 4127500"/>
            <a:gd name="connsiteY50" fmla="*/ 2508250 h 7064375"/>
            <a:gd name="connsiteX51" fmla="*/ 4111625 w 4127500"/>
            <a:gd name="connsiteY51" fmla="*/ 2174875 h 7064375"/>
            <a:gd name="connsiteX52" fmla="*/ 4064000 w 4127500"/>
            <a:gd name="connsiteY52" fmla="*/ 1889125 h 7064375"/>
            <a:gd name="connsiteX53" fmla="*/ 4048125 w 4127500"/>
            <a:gd name="connsiteY53" fmla="*/ 1778000 h 7064375"/>
            <a:gd name="connsiteX54" fmla="*/ 4032250 w 4127500"/>
            <a:gd name="connsiteY54" fmla="*/ 1730375 h 7064375"/>
            <a:gd name="connsiteX55" fmla="*/ 4016375 w 4127500"/>
            <a:gd name="connsiteY55" fmla="*/ 1666875 h 7064375"/>
            <a:gd name="connsiteX56" fmla="*/ 4000500 w 4127500"/>
            <a:gd name="connsiteY56" fmla="*/ 1619250 h 7064375"/>
            <a:gd name="connsiteX57" fmla="*/ 3984625 w 4127500"/>
            <a:gd name="connsiteY57" fmla="*/ 1555750 h 7064375"/>
            <a:gd name="connsiteX58" fmla="*/ 3937000 w 4127500"/>
            <a:gd name="connsiteY58" fmla="*/ 1476375 h 7064375"/>
            <a:gd name="connsiteX59" fmla="*/ 3841750 w 4127500"/>
            <a:gd name="connsiteY59" fmla="*/ 1317625 h 7064375"/>
            <a:gd name="connsiteX60" fmla="*/ 3810000 w 4127500"/>
            <a:gd name="connsiteY60" fmla="*/ 1222375 h 7064375"/>
            <a:gd name="connsiteX61" fmla="*/ 3730625 w 4127500"/>
            <a:gd name="connsiteY61" fmla="*/ 1111250 h 7064375"/>
            <a:gd name="connsiteX62" fmla="*/ 3683000 w 4127500"/>
            <a:gd name="connsiteY62" fmla="*/ 1047750 h 7064375"/>
            <a:gd name="connsiteX63" fmla="*/ 3651250 w 4127500"/>
            <a:gd name="connsiteY63" fmla="*/ 984250 h 7064375"/>
            <a:gd name="connsiteX64" fmla="*/ 3603625 w 4127500"/>
            <a:gd name="connsiteY64" fmla="*/ 936625 h 7064375"/>
            <a:gd name="connsiteX65" fmla="*/ 3476625 w 4127500"/>
            <a:gd name="connsiteY65" fmla="*/ 793750 h 7064375"/>
            <a:gd name="connsiteX66" fmla="*/ 3429000 w 4127500"/>
            <a:gd name="connsiteY66" fmla="*/ 746125 h 7064375"/>
            <a:gd name="connsiteX67" fmla="*/ 3381375 w 4127500"/>
            <a:gd name="connsiteY67" fmla="*/ 714375 h 7064375"/>
            <a:gd name="connsiteX68" fmla="*/ 3286125 w 4127500"/>
            <a:gd name="connsiteY68" fmla="*/ 619125 h 7064375"/>
            <a:gd name="connsiteX69" fmla="*/ 3238500 w 4127500"/>
            <a:gd name="connsiteY69" fmla="*/ 603250 h 7064375"/>
            <a:gd name="connsiteX70" fmla="*/ 3190875 w 4127500"/>
            <a:gd name="connsiteY70" fmla="*/ 571500 h 7064375"/>
            <a:gd name="connsiteX71" fmla="*/ 2984500 w 4127500"/>
            <a:gd name="connsiteY71" fmla="*/ 476250 h 7064375"/>
            <a:gd name="connsiteX72" fmla="*/ 2603500 w 4127500"/>
            <a:gd name="connsiteY72" fmla="*/ 333375 h 7064375"/>
            <a:gd name="connsiteX73" fmla="*/ 2540000 w 4127500"/>
            <a:gd name="connsiteY73" fmla="*/ 317500 h 7064375"/>
            <a:gd name="connsiteX74" fmla="*/ 2460625 w 4127500"/>
            <a:gd name="connsiteY74" fmla="*/ 301625 h 7064375"/>
            <a:gd name="connsiteX75" fmla="*/ 2381250 w 4127500"/>
            <a:gd name="connsiteY75" fmla="*/ 269875 h 7064375"/>
            <a:gd name="connsiteX76" fmla="*/ 2222500 w 4127500"/>
            <a:gd name="connsiteY76" fmla="*/ 238125 h 7064375"/>
            <a:gd name="connsiteX77" fmla="*/ 2143125 w 4127500"/>
            <a:gd name="connsiteY77" fmla="*/ 222250 h 7064375"/>
            <a:gd name="connsiteX78" fmla="*/ 2063750 w 4127500"/>
            <a:gd name="connsiteY78" fmla="*/ 206375 h 7064375"/>
            <a:gd name="connsiteX79" fmla="*/ 1825625 w 4127500"/>
            <a:gd name="connsiteY79" fmla="*/ 142875 h 7064375"/>
            <a:gd name="connsiteX80" fmla="*/ 1762125 w 4127500"/>
            <a:gd name="connsiteY80" fmla="*/ 127000 h 7064375"/>
            <a:gd name="connsiteX81" fmla="*/ 1714500 w 4127500"/>
            <a:gd name="connsiteY81" fmla="*/ 111125 h 7064375"/>
            <a:gd name="connsiteX82" fmla="*/ 1555750 w 4127500"/>
            <a:gd name="connsiteY82" fmla="*/ 95250 h 7064375"/>
            <a:gd name="connsiteX83" fmla="*/ 1381125 w 4127500"/>
            <a:gd name="connsiteY83" fmla="*/ 63500 h 7064375"/>
            <a:gd name="connsiteX84" fmla="*/ 1111250 w 4127500"/>
            <a:gd name="connsiteY84" fmla="*/ 31750 h 7064375"/>
            <a:gd name="connsiteX85" fmla="*/ 254000 w 4127500"/>
            <a:gd name="connsiteY85" fmla="*/ 15875 h 7064375"/>
            <a:gd name="connsiteX86" fmla="*/ 158750 w 4127500"/>
            <a:gd name="connsiteY86" fmla="*/ 0 h 70643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  <a:cxn ang="0">
              <a:pos x="connsiteX79" y="connsiteY79"/>
            </a:cxn>
            <a:cxn ang="0">
              <a:pos x="connsiteX80" y="connsiteY80"/>
            </a:cxn>
            <a:cxn ang="0">
              <a:pos x="connsiteX81" y="connsiteY81"/>
            </a:cxn>
            <a:cxn ang="0">
              <a:pos x="connsiteX82" y="connsiteY82"/>
            </a:cxn>
            <a:cxn ang="0">
              <a:pos x="connsiteX83" y="connsiteY83"/>
            </a:cxn>
            <a:cxn ang="0">
              <a:pos x="connsiteX84" y="connsiteY84"/>
            </a:cxn>
            <a:cxn ang="0">
              <a:pos x="connsiteX85" y="connsiteY85"/>
            </a:cxn>
            <a:cxn ang="0">
              <a:pos x="connsiteX86" y="connsiteY86"/>
            </a:cxn>
          </a:cxnLst>
          <a:rect l="l" t="t" r="r" b="b"/>
          <a:pathLst>
            <a:path w="4127500" h="7064375">
              <a:moveTo>
                <a:pt x="0" y="7064375"/>
              </a:moveTo>
              <a:cubicBezTo>
                <a:pt x="31750" y="7053792"/>
                <a:pt x="63194" y="7042242"/>
                <a:pt x="95250" y="7032625"/>
              </a:cubicBezTo>
              <a:cubicBezTo>
                <a:pt x="116148" y="7026356"/>
                <a:pt x="138696" y="7025345"/>
                <a:pt x="158750" y="7016750"/>
              </a:cubicBezTo>
              <a:cubicBezTo>
                <a:pt x="176287" y="7009234"/>
                <a:pt x="189310" y="6993533"/>
                <a:pt x="206375" y="6985000"/>
              </a:cubicBezTo>
              <a:cubicBezTo>
                <a:pt x="221342" y="6977516"/>
                <a:pt x="238332" y="6975001"/>
                <a:pt x="254000" y="6969125"/>
              </a:cubicBezTo>
              <a:cubicBezTo>
                <a:pt x="280682" y="6959119"/>
                <a:pt x="307335" y="6948949"/>
                <a:pt x="333375" y="6937375"/>
              </a:cubicBezTo>
              <a:cubicBezTo>
                <a:pt x="443539" y="6888413"/>
                <a:pt x="350765" y="6916283"/>
                <a:pt x="492125" y="6873875"/>
              </a:cubicBezTo>
              <a:cubicBezTo>
                <a:pt x="513023" y="6867606"/>
                <a:pt x="534326" y="6862733"/>
                <a:pt x="555625" y="6858000"/>
              </a:cubicBezTo>
              <a:cubicBezTo>
                <a:pt x="581965" y="6852147"/>
                <a:pt x="609156" y="6849878"/>
                <a:pt x="635000" y="6842125"/>
              </a:cubicBezTo>
              <a:cubicBezTo>
                <a:pt x="662295" y="6833937"/>
                <a:pt x="686841" y="6817717"/>
                <a:pt x="714375" y="6810375"/>
              </a:cubicBezTo>
              <a:cubicBezTo>
                <a:pt x="766518" y="6796470"/>
                <a:pt x="821930" y="6795690"/>
                <a:pt x="873125" y="6778625"/>
              </a:cubicBezTo>
              <a:lnTo>
                <a:pt x="1063625" y="6715125"/>
              </a:lnTo>
              <a:cubicBezTo>
                <a:pt x="1095375" y="6704542"/>
                <a:pt x="1128941" y="6698342"/>
                <a:pt x="1158875" y="6683375"/>
              </a:cubicBezTo>
              <a:cubicBezTo>
                <a:pt x="1180042" y="6672792"/>
                <a:pt x="1200403" y="6660414"/>
                <a:pt x="1222375" y="6651625"/>
              </a:cubicBezTo>
              <a:cubicBezTo>
                <a:pt x="1253449" y="6639196"/>
                <a:pt x="1286173" y="6631312"/>
                <a:pt x="1317625" y="6619875"/>
              </a:cubicBezTo>
              <a:cubicBezTo>
                <a:pt x="1344406" y="6610137"/>
                <a:pt x="1370960" y="6599699"/>
                <a:pt x="1397000" y="6588125"/>
              </a:cubicBezTo>
              <a:cubicBezTo>
                <a:pt x="1418625" y="6578514"/>
                <a:pt x="1438049" y="6563859"/>
                <a:pt x="1460500" y="6556375"/>
              </a:cubicBezTo>
              <a:cubicBezTo>
                <a:pt x="1486098" y="6547842"/>
                <a:pt x="1513417" y="6545792"/>
                <a:pt x="1539875" y="6540500"/>
              </a:cubicBezTo>
              <a:cubicBezTo>
                <a:pt x="1561042" y="6524625"/>
                <a:pt x="1580938" y="6506898"/>
                <a:pt x="1603375" y="6492875"/>
              </a:cubicBezTo>
              <a:cubicBezTo>
                <a:pt x="1735511" y="6410290"/>
                <a:pt x="1606475" y="6499263"/>
                <a:pt x="1714500" y="6445250"/>
              </a:cubicBezTo>
              <a:cubicBezTo>
                <a:pt x="1742098" y="6431451"/>
                <a:pt x="1767843" y="6414191"/>
                <a:pt x="1793875" y="6397625"/>
              </a:cubicBezTo>
              <a:cubicBezTo>
                <a:pt x="1829235" y="6375123"/>
                <a:pt x="1915389" y="6318417"/>
                <a:pt x="1952625" y="6286500"/>
              </a:cubicBezTo>
              <a:cubicBezTo>
                <a:pt x="1969671" y="6271889"/>
                <a:pt x="1981212" y="6250774"/>
                <a:pt x="2000250" y="6238875"/>
              </a:cubicBezTo>
              <a:cubicBezTo>
                <a:pt x="2024415" y="6223772"/>
                <a:pt x="2054137" y="6219869"/>
                <a:pt x="2079625" y="6207125"/>
              </a:cubicBezTo>
              <a:cubicBezTo>
                <a:pt x="2104567" y="6194654"/>
                <a:pt x="2173971" y="6139735"/>
                <a:pt x="2190750" y="6127750"/>
              </a:cubicBezTo>
              <a:cubicBezTo>
                <a:pt x="2315927" y="6038338"/>
                <a:pt x="2297205" y="6094421"/>
                <a:pt x="2476500" y="5873750"/>
              </a:cubicBezTo>
              <a:cubicBezTo>
                <a:pt x="2704241" y="5593453"/>
                <a:pt x="2614727" y="5704935"/>
                <a:pt x="2746375" y="5540375"/>
              </a:cubicBezTo>
              <a:lnTo>
                <a:pt x="2809875" y="5461000"/>
              </a:lnTo>
              <a:cubicBezTo>
                <a:pt x="2831042" y="5434542"/>
                <a:pt x="2854580" y="5409818"/>
                <a:pt x="2873375" y="5381625"/>
              </a:cubicBezTo>
              <a:cubicBezTo>
                <a:pt x="2883958" y="5365750"/>
                <a:pt x="2893677" y="5349264"/>
                <a:pt x="2905125" y="5334000"/>
              </a:cubicBezTo>
              <a:cubicBezTo>
                <a:pt x="2925455" y="5306893"/>
                <a:pt x="2946313" y="5280125"/>
                <a:pt x="2968625" y="5254625"/>
              </a:cubicBezTo>
              <a:cubicBezTo>
                <a:pt x="2983409" y="5237729"/>
                <a:pt x="3003471" y="5225459"/>
                <a:pt x="3016250" y="5207000"/>
              </a:cubicBezTo>
              <a:cubicBezTo>
                <a:pt x="3051376" y="5156262"/>
                <a:pt x="3079750" y="5101167"/>
                <a:pt x="3111500" y="5048250"/>
              </a:cubicBezTo>
              <a:cubicBezTo>
                <a:pt x="3127375" y="5021792"/>
                <a:pt x="3137307" y="4990693"/>
                <a:pt x="3159125" y="4968875"/>
              </a:cubicBezTo>
              <a:cubicBezTo>
                <a:pt x="3180292" y="4947708"/>
                <a:pt x="3205226" y="4929733"/>
                <a:pt x="3222625" y="4905375"/>
              </a:cubicBezTo>
              <a:cubicBezTo>
                <a:pt x="3358707" y="4714860"/>
                <a:pt x="3277295" y="4802584"/>
                <a:pt x="3365500" y="4651375"/>
              </a:cubicBezTo>
              <a:cubicBezTo>
                <a:pt x="3384727" y="4618414"/>
                <a:pt x="3410728" y="4589624"/>
                <a:pt x="3429000" y="4556125"/>
              </a:cubicBezTo>
              <a:cubicBezTo>
                <a:pt x="3442646" y="4531108"/>
                <a:pt x="3448006" y="4502238"/>
                <a:pt x="3460750" y="4476750"/>
              </a:cubicBezTo>
              <a:cubicBezTo>
                <a:pt x="3469283" y="4459685"/>
                <a:pt x="3483234" y="4445803"/>
                <a:pt x="3492500" y="4429125"/>
              </a:cubicBezTo>
              <a:cubicBezTo>
                <a:pt x="3646060" y="4152717"/>
                <a:pt x="3441775" y="4497792"/>
                <a:pt x="3587750" y="4254500"/>
              </a:cubicBezTo>
              <a:cubicBezTo>
                <a:pt x="3598333" y="4217458"/>
                <a:pt x="3605671" y="4179331"/>
                <a:pt x="3619500" y="4143375"/>
              </a:cubicBezTo>
              <a:cubicBezTo>
                <a:pt x="3706026" y="3918406"/>
                <a:pt x="3646657" y="4211601"/>
                <a:pt x="3762375" y="3825875"/>
              </a:cubicBezTo>
              <a:cubicBezTo>
                <a:pt x="3794125" y="3720042"/>
                <a:pt x="3825131" y="3613982"/>
                <a:pt x="3857625" y="3508375"/>
              </a:cubicBezTo>
              <a:cubicBezTo>
                <a:pt x="3867467" y="3476388"/>
                <a:pt x="3877938" y="3444577"/>
                <a:pt x="3889375" y="3413125"/>
              </a:cubicBezTo>
              <a:cubicBezTo>
                <a:pt x="3899113" y="3386344"/>
                <a:pt x="3912937" y="3361045"/>
                <a:pt x="3921125" y="3333750"/>
              </a:cubicBezTo>
              <a:cubicBezTo>
                <a:pt x="3967286" y="3179879"/>
                <a:pt x="3902441" y="3323493"/>
                <a:pt x="3968750" y="3190875"/>
              </a:cubicBezTo>
              <a:cubicBezTo>
                <a:pt x="3974788" y="3160685"/>
                <a:pt x="3984228" y="3096418"/>
                <a:pt x="4000500" y="3063875"/>
              </a:cubicBezTo>
              <a:cubicBezTo>
                <a:pt x="4009033" y="3046810"/>
                <a:pt x="4021667" y="3032125"/>
                <a:pt x="4032250" y="3016250"/>
              </a:cubicBezTo>
              <a:cubicBezTo>
                <a:pt x="4034599" y="2997456"/>
                <a:pt x="4058025" y="2804017"/>
                <a:pt x="4064000" y="2778125"/>
              </a:cubicBezTo>
              <a:cubicBezTo>
                <a:pt x="4071525" y="2745515"/>
                <a:pt x="4090248" y="2715887"/>
                <a:pt x="4095750" y="2682875"/>
              </a:cubicBezTo>
              <a:cubicBezTo>
                <a:pt x="4116061" y="2561010"/>
                <a:pt x="4105312" y="2619188"/>
                <a:pt x="4127500" y="2508250"/>
              </a:cubicBezTo>
              <a:cubicBezTo>
                <a:pt x="4122208" y="2397125"/>
                <a:pt x="4119279" y="2285862"/>
                <a:pt x="4111625" y="2174875"/>
              </a:cubicBezTo>
              <a:cubicBezTo>
                <a:pt x="4100158" y="2008611"/>
                <a:pt x="4090074" y="2071642"/>
                <a:pt x="4064000" y="1889125"/>
              </a:cubicBezTo>
              <a:cubicBezTo>
                <a:pt x="4058708" y="1852083"/>
                <a:pt x="4055463" y="1814691"/>
                <a:pt x="4048125" y="1778000"/>
              </a:cubicBezTo>
              <a:cubicBezTo>
                <a:pt x="4044843" y="1761591"/>
                <a:pt x="4036847" y="1746465"/>
                <a:pt x="4032250" y="1730375"/>
              </a:cubicBezTo>
              <a:cubicBezTo>
                <a:pt x="4026256" y="1709396"/>
                <a:pt x="4022369" y="1687854"/>
                <a:pt x="4016375" y="1666875"/>
              </a:cubicBezTo>
              <a:cubicBezTo>
                <a:pt x="4011778" y="1650785"/>
                <a:pt x="4005097" y="1635340"/>
                <a:pt x="4000500" y="1619250"/>
              </a:cubicBezTo>
              <a:cubicBezTo>
                <a:pt x="3994506" y="1598271"/>
                <a:pt x="3993486" y="1575688"/>
                <a:pt x="3984625" y="1555750"/>
              </a:cubicBezTo>
              <a:cubicBezTo>
                <a:pt x="3972093" y="1527554"/>
                <a:pt x="3949768" y="1504465"/>
                <a:pt x="3937000" y="1476375"/>
              </a:cubicBezTo>
              <a:cubicBezTo>
                <a:pt x="3868307" y="1325250"/>
                <a:pt x="3953492" y="1429367"/>
                <a:pt x="3841750" y="1317625"/>
              </a:cubicBezTo>
              <a:cubicBezTo>
                <a:pt x="3831167" y="1285875"/>
                <a:pt x="3830080" y="1249149"/>
                <a:pt x="3810000" y="1222375"/>
              </a:cubicBezTo>
              <a:cubicBezTo>
                <a:pt x="3654355" y="1014848"/>
                <a:pt x="3846691" y="1273743"/>
                <a:pt x="3730625" y="1111250"/>
              </a:cubicBezTo>
              <a:cubicBezTo>
                <a:pt x="3715246" y="1089720"/>
                <a:pt x="3697023" y="1070187"/>
                <a:pt x="3683000" y="1047750"/>
              </a:cubicBezTo>
              <a:cubicBezTo>
                <a:pt x="3670458" y="1027682"/>
                <a:pt x="3665005" y="1003507"/>
                <a:pt x="3651250" y="984250"/>
              </a:cubicBezTo>
              <a:cubicBezTo>
                <a:pt x="3638201" y="965981"/>
                <a:pt x="3617998" y="953872"/>
                <a:pt x="3603625" y="936625"/>
              </a:cubicBezTo>
              <a:cubicBezTo>
                <a:pt x="3461983" y="766655"/>
                <a:pt x="3785370" y="1102495"/>
                <a:pt x="3476625" y="793750"/>
              </a:cubicBezTo>
              <a:cubicBezTo>
                <a:pt x="3460750" y="777875"/>
                <a:pt x="3447680" y="758578"/>
                <a:pt x="3429000" y="746125"/>
              </a:cubicBezTo>
              <a:cubicBezTo>
                <a:pt x="3413125" y="735542"/>
                <a:pt x="3395635" y="727051"/>
                <a:pt x="3381375" y="714375"/>
              </a:cubicBezTo>
              <a:cubicBezTo>
                <a:pt x="3347815" y="684544"/>
                <a:pt x="3321568" y="646692"/>
                <a:pt x="3286125" y="619125"/>
              </a:cubicBezTo>
              <a:cubicBezTo>
                <a:pt x="3272916" y="608851"/>
                <a:pt x="3253467" y="610734"/>
                <a:pt x="3238500" y="603250"/>
              </a:cubicBezTo>
              <a:cubicBezTo>
                <a:pt x="3221435" y="594717"/>
                <a:pt x="3207674" y="580546"/>
                <a:pt x="3190875" y="571500"/>
              </a:cubicBezTo>
              <a:cubicBezTo>
                <a:pt x="2938315" y="435506"/>
                <a:pt x="3110552" y="524731"/>
                <a:pt x="2984500" y="476250"/>
              </a:cubicBezTo>
              <a:cubicBezTo>
                <a:pt x="2885327" y="438106"/>
                <a:pt x="2696375" y="356594"/>
                <a:pt x="2603500" y="333375"/>
              </a:cubicBezTo>
              <a:cubicBezTo>
                <a:pt x="2582333" y="328083"/>
                <a:pt x="2561299" y="322233"/>
                <a:pt x="2540000" y="317500"/>
              </a:cubicBezTo>
              <a:cubicBezTo>
                <a:pt x="2513660" y="311647"/>
                <a:pt x="2486469" y="309378"/>
                <a:pt x="2460625" y="301625"/>
              </a:cubicBezTo>
              <a:cubicBezTo>
                <a:pt x="2433330" y="293437"/>
                <a:pt x="2408784" y="277217"/>
                <a:pt x="2381250" y="269875"/>
              </a:cubicBezTo>
              <a:cubicBezTo>
                <a:pt x="2329107" y="255970"/>
                <a:pt x="2275417" y="248708"/>
                <a:pt x="2222500" y="238125"/>
              </a:cubicBezTo>
              <a:lnTo>
                <a:pt x="2143125" y="222250"/>
              </a:lnTo>
              <a:cubicBezTo>
                <a:pt x="2116667" y="216958"/>
                <a:pt x="2088802" y="216396"/>
                <a:pt x="2063750" y="206375"/>
              </a:cubicBezTo>
              <a:cubicBezTo>
                <a:pt x="1901408" y="141438"/>
                <a:pt x="2074549" y="205106"/>
                <a:pt x="1825625" y="142875"/>
              </a:cubicBezTo>
              <a:cubicBezTo>
                <a:pt x="1804458" y="137583"/>
                <a:pt x="1783104" y="132994"/>
                <a:pt x="1762125" y="127000"/>
              </a:cubicBezTo>
              <a:cubicBezTo>
                <a:pt x="1746035" y="122403"/>
                <a:pt x="1731039" y="113669"/>
                <a:pt x="1714500" y="111125"/>
              </a:cubicBezTo>
              <a:cubicBezTo>
                <a:pt x="1661938" y="103039"/>
                <a:pt x="1608520" y="101846"/>
                <a:pt x="1555750" y="95250"/>
              </a:cubicBezTo>
              <a:cubicBezTo>
                <a:pt x="1480904" y="85894"/>
                <a:pt x="1452648" y="76504"/>
                <a:pt x="1381125" y="63500"/>
              </a:cubicBezTo>
              <a:cubicBezTo>
                <a:pt x="1288877" y="46728"/>
                <a:pt x="1207791" y="34720"/>
                <a:pt x="1111250" y="31750"/>
              </a:cubicBezTo>
              <a:cubicBezTo>
                <a:pt x="825586" y="22960"/>
                <a:pt x="539750" y="21167"/>
                <a:pt x="254000" y="15875"/>
              </a:cubicBezTo>
              <a:lnTo>
                <a:pt x="158750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17</xdr:col>
      <xdr:colOff>156882</xdr:colOff>
      <xdr:row>176</xdr:row>
      <xdr:rowOff>145678</xdr:rowOff>
    </xdr:from>
    <xdr:to>
      <xdr:col>35</xdr:col>
      <xdr:colOff>33618</xdr:colOff>
      <xdr:row>196</xdr:row>
      <xdr:rowOff>154015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74353" y="40598913"/>
          <a:ext cx="10768853" cy="4345014"/>
        </a:xfrm>
        <a:prstGeom prst="rect">
          <a:avLst/>
        </a:prstGeom>
      </xdr:spPr>
    </xdr:pic>
    <xdr:clientData/>
  </xdr:twoCellAnchor>
  <xdr:twoCellAnchor>
    <xdr:from>
      <xdr:col>14</xdr:col>
      <xdr:colOff>459441</xdr:colOff>
      <xdr:row>175</xdr:row>
      <xdr:rowOff>101346</xdr:rowOff>
    </xdr:from>
    <xdr:to>
      <xdr:col>28</xdr:col>
      <xdr:colOff>381000</xdr:colOff>
      <xdr:row>180</xdr:row>
      <xdr:rowOff>123265</xdr:rowOff>
    </xdr:to>
    <xdr:sp macro="" textlink="">
      <xdr:nvSpPr>
        <xdr:cNvPr id="7" name="Forma livre 6"/>
        <xdr:cNvSpPr/>
      </xdr:nvSpPr>
      <xdr:spPr>
        <a:xfrm>
          <a:off x="14455588" y="40364081"/>
          <a:ext cx="9099177" cy="1400243"/>
        </a:xfrm>
        <a:custGeom>
          <a:avLst/>
          <a:gdLst>
            <a:gd name="connsiteX0" fmla="*/ 0 w 9099177"/>
            <a:gd name="connsiteY0" fmla="*/ 683066 h 1400243"/>
            <a:gd name="connsiteX1" fmla="*/ 6600265 w 9099177"/>
            <a:gd name="connsiteY1" fmla="*/ 21919 h 1400243"/>
            <a:gd name="connsiteX2" fmla="*/ 9099177 w 9099177"/>
            <a:gd name="connsiteY2" fmla="*/ 1400243 h 14002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099177" h="1400243">
              <a:moveTo>
                <a:pt x="0" y="683066"/>
              </a:moveTo>
              <a:cubicBezTo>
                <a:pt x="2541868" y="292728"/>
                <a:pt x="5083736" y="-97610"/>
                <a:pt x="6600265" y="21919"/>
              </a:cubicBezTo>
              <a:cubicBezTo>
                <a:pt x="8116794" y="141448"/>
                <a:pt x="8607985" y="770845"/>
                <a:pt x="9099177" y="1400243"/>
              </a:cubicBezTo>
            </a:path>
          </a:pathLst>
        </a:custGeom>
        <a:noFill/>
        <a:ln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showGridLines="0" workbookViewId="0">
      <selection activeCell="D27" sqref="D27"/>
    </sheetView>
  </sheetViews>
  <sheetFormatPr defaultRowHeight="15" x14ac:dyDescent="0.25"/>
  <cols>
    <col min="1" max="1" width="4.5703125" style="1" customWidth="1"/>
    <col min="2" max="2" width="35.7109375" style="1" bestFit="1" customWidth="1"/>
    <col min="3" max="3" width="40.28515625" style="1" bestFit="1" customWidth="1"/>
    <col min="4" max="4" width="24.5703125" style="1" bestFit="1" customWidth="1"/>
    <col min="5" max="5" width="21" style="1" customWidth="1"/>
    <col min="6" max="6" width="20.5703125" style="1" customWidth="1"/>
    <col min="7" max="7" width="14.28515625" style="3" bestFit="1" customWidth="1"/>
    <col min="8" max="8" width="14.140625" style="4" bestFit="1" customWidth="1"/>
    <col min="9" max="9" width="20.42578125" style="1" bestFit="1" customWidth="1"/>
    <col min="10" max="10" width="17" style="5" bestFit="1" customWidth="1"/>
    <col min="11" max="11" width="13.7109375" style="5" bestFit="1" customWidth="1"/>
    <col min="12" max="12" width="9.140625" style="1"/>
    <col min="13" max="13" width="17" style="1" bestFit="1" customWidth="1"/>
    <col min="14" max="16384" width="9.140625" style="1"/>
  </cols>
  <sheetData>
    <row r="1" spans="2:11" ht="18.75" x14ac:dyDescent="0.3">
      <c r="C1" s="2" t="s">
        <v>1</v>
      </c>
    </row>
    <row r="3" spans="2:11" ht="15.75" x14ac:dyDescent="0.25">
      <c r="B3" s="43" t="s">
        <v>31</v>
      </c>
      <c r="C3" s="40" t="s">
        <v>2</v>
      </c>
      <c r="D3" s="40" t="s">
        <v>3</v>
      </c>
      <c r="E3" s="40" t="s">
        <v>138</v>
      </c>
      <c r="F3" s="40" t="s">
        <v>4</v>
      </c>
      <c r="G3" s="41" t="s">
        <v>5</v>
      </c>
      <c r="H3" s="42" t="s">
        <v>6</v>
      </c>
      <c r="I3" s="40" t="s">
        <v>15</v>
      </c>
      <c r="J3" s="131"/>
      <c r="K3" s="131"/>
    </row>
    <row r="4" spans="2:11" x14ac:dyDescent="0.25">
      <c r="B4" s="30" t="s">
        <v>7</v>
      </c>
      <c r="C4" s="27"/>
      <c r="D4" s="32" t="s">
        <v>43</v>
      </c>
      <c r="E4" s="27">
        <v>473228.74</v>
      </c>
      <c r="F4" s="27">
        <f>E4/12</f>
        <v>39435.728333333333</v>
      </c>
      <c r="G4" s="28"/>
      <c r="H4" s="29"/>
      <c r="I4" s="31" t="s">
        <v>44</v>
      </c>
      <c r="J4" s="6"/>
    </row>
    <row r="5" spans="2:11" x14ac:dyDescent="0.25">
      <c r="B5" s="30" t="s">
        <v>42</v>
      </c>
      <c r="C5" s="27" t="s">
        <v>14</v>
      </c>
      <c r="D5" s="26"/>
      <c r="E5" s="27">
        <v>12681.140000000072</v>
      </c>
      <c r="F5" s="27">
        <f t="shared" ref="F5:F19" si="0">E5/12</f>
        <v>1056.7616666666727</v>
      </c>
      <c r="G5" s="28"/>
      <c r="H5" s="29"/>
      <c r="I5" s="26" t="s">
        <v>45</v>
      </c>
      <c r="J5" s="6"/>
    </row>
    <row r="6" spans="2:11" x14ac:dyDescent="0.25">
      <c r="B6" s="30" t="s">
        <v>47</v>
      </c>
      <c r="C6" s="27" t="s">
        <v>48</v>
      </c>
      <c r="D6" s="26"/>
      <c r="E6" s="27"/>
      <c r="F6" s="27">
        <f t="shared" si="0"/>
        <v>0</v>
      </c>
      <c r="G6" s="28"/>
      <c r="H6" s="29"/>
      <c r="I6" s="26" t="s">
        <v>49</v>
      </c>
      <c r="J6" s="6"/>
    </row>
    <row r="7" spans="2:11" x14ac:dyDescent="0.25">
      <c r="B7" s="30" t="s">
        <v>50</v>
      </c>
      <c r="C7" s="27" t="s">
        <v>14</v>
      </c>
      <c r="D7" s="31"/>
      <c r="E7" s="27">
        <v>2820.7199999999721</v>
      </c>
      <c r="F7" s="27">
        <f t="shared" si="0"/>
        <v>235.05999999999767</v>
      </c>
      <c r="G7" s="28"/>
      <c r="H7" s="29"/>
      <c r="I7" s="31" t="s">
        <v>51</v>
      </c>
      <c r="J7" s="6"/>
    </row>
    <row r="8" spans="2:11" x14ac:dyDescent="0.25">
      <c r="B8" s="30" t="s">
        <v>57</v>
      </c>
      <c r="C8" s="27" t="s">
        <v>14</v>
      </c>
      <c r="D8" s="31"/>
      <c r="E8" s="186">
        <v>16107.960000000079</v>
      </c>
      <c r="F8" s="27">
        <f t="shared" si="0"/>
        <v>1342.3300000000065</v>
      </c>
      <c r="G8" s="28"/>
      <c r="H8" s="29"/>
      <c r="I8" s="32" t="s">
        <v>55</v>
      </c>
      <c r="J8" s="6"/>
    </row>
    <row r="9" spans="2:11" x14ac:dyDescent="0.25">
      <c r="B9" s="30" t="s">
        <v>56</v>
      </c>
      <c r="C9" s="27" t="s">
        <v>61</v>
      </c>
      <c r="D9" s="31" t="s">
        <v>59</v>
      </c>
      <c r="E9" s="27">
        <v>-4398.4800000000396</v>
      </c>
      <c r="F9" s="27">
        <f t="shared" si="0"/>
        <v>-366.54000000000332</v>
      </c>
      <c r="G9" s="28"/>
      <c r="H9" s="29">
        <f>E9/(E4+E5+E7+E8)</f>
        <v>-8.712646672631422E-3</v>
      </c>
      <c r="I9" s="31" t="s">
        <v>60</v>
      </c>
      <c r="J9" s="6"/>
    </row>
    <row r="10" spans="2:11" x14ac:dyDescent="0.25">
      <c r="B10" s="30" t="s">
        <v>63</v>
      </c>
      <c r="C10" s="27" t="s">
        <v>14</v>
      </c>
      <c r="D10" s="26"/>
      <c r="E10" s="27">
        <v>2916.8400000000256</v>
      </c>
      <c r="F10" s="27">
        <f t="shared" si="0"/>
        <v>243.07000000000212</v>
      </c>
      <c r="G10" s="28"/>
      <c r="H10" s="29"/>
      <c r="I10" s="26" t="s">
        <v>65</v>
      </c>
      <c r="J10" s="6"/>
    </row>
    <row r="11" spans="2:11" x14ac:dyDescent="0.25">
      <c r="B11" s="30" t="s">
        <v>66</v>
      </c>
      <c r="C11" s="27" t="s">
        <v>67</v>
      </c>
      <c r="D11" s="26"/>
      <c r="E11" s="27">
        <v>-2704.0800000000745</v>
      </c>
      <c r="F11" s="27">
        <f t="shared" si="0"/>
        <v>-225.3400000000062</v>
      </c>
      <c r="G11" s="28"/>
      <c r="H11" s="29"/>
      <c r="I11" s="26" t="s">
        <v>75</v>
      </c>
      <c r="J11" s="6"/>
    </row>
    <row r="12" spans="2:11" x14ac:dyDescent="0.25">
      <c r="B12" s="30" t="s">
        <v>69</v>
      </c>
      <c r="C12" s="27" t="s">
        <v>14</v>
      </c>
      <c r="D12" s="26"/>
      <c r="E12" s="27"/>
      <c r="F12" s="27">
        <f t="shared" si="0"/>
        <v>0</v>
      </c>
      <c r="G12" s="28"/>
      <c r="H12" s="29"/>
      <c r="I12" s="26" t="s">
        <v>70</v>
      </c>
      <c r="J12" s="6"/>
      <c r="K12" s="7"/>
    </row>
    <row r="13" spans="2:11" x14ac:dyDescent="0.25">
      <c r="B13" s="30" t="s">
        <v>72</v>
      </c>
      <c r="C13" s="27" t="s">
        <v>58</v>
      </c>
      <c r="D13" s="26" t="s">
        <v>73</v>
      </c>
      <c r="E13" s="27"/>
      <c r="F13" s="27">
        <f t="shared" si="0"/>
        <v>0</v>
      </c>
      <c r="G13" s="28"/>
      <c r="H13" s="29"/>
      <c r="I13" s="26" t="s">
        <v>74</v>
      </c>
      <c r="J13" s="6"/>
      <c r="K13" s="7"/>
    </row>
    <row r="14" spans="2:11" x14ac:dyDescent="0.25">
      <c r="B14" s="30" t="s">
        <v>87</v>
      </c>
      <c r="C14" s="27" t="s">
        <v>88</v>
      </c>
      <c r="D14" s="26"/>
      <c r="E14" s="27">
        <v>22994.760000000009</v>
      </c>
      <c r="F14" s="27">
        <f t="shared" si="0"/>
        <v>1916.2300000000007</v>
      </c>
      <c r="G14" s="28"/>
      <c r="H14" s="29"/>
      <c r="I14" s="26" t="s">
        <v>89</v>
      </c>
      <c r="J14" s="6"/>
      <c r="K14" s="7"/>
    </row>
    <row r="15" spans="2:11" x14ac:dyDescent="0.25">
      <c r="B15" s="30" t="s">
        <v>141</v>
      </c>
      <c r="C15" s="27"/>
      <c r="D15" s="26"/>
      <c r="E15" s="27">
        <v>26204.760000000068</v>
      </c>
      <c r="F15" s="27">
        <f t="shared" si="0"/>
        <v>2183.7300000000055</v>
      </c>
      <c r="G15" s="28"/>
      <c r="H15" s="29"/>
      <c r="I15" s="26" t="s">
        <v>142</v>
      </c>
      <c r="J15" s="6"/>
      <c r="K15" s="7"/>
    </row>
    <row r="16" spans="2:11" x14ac:dyDescent="0.25">
      <c r="B16" s="30" t="s">
        <v>148</v>
      </c>
      <c r="C16" s="27" t="s">
        <v>58</v>
      </c>
      <c r="D16" s="26" t="s">
        <v>149</v>
      </c>
      <c r="E16" s="27"/>
      <c r="F16" s="27">
        <f t="shared" si="0"/>
        <v>0</v>
      </c>
      <c r="G16" s="28"/>
      <c r="H16" s="29"/>
      <c r="I16" s="26" t="s">
        <v>150</v>
      </c>
      <c r="J16" s="6"/>
      <c r="K16" s="7"/>
    </row>
    <row r="17" spans="2:11" x14ac:dyDescent="0.25">
      <c r="B17" s="30"/>
      <c r="C17" s="27"/>
      <c r="D17" s="26"/>
      <c r="E17" s="27"/>
      <c r="F17" s="27">
        <f t="shared" si="0"/>
        <v>0</v>
      </c>
      <c r="G17" s="28"/>
      <c r="H17" s="29"/>
      <c r="I17" s="26"/>
      <c r="J17" s="6"/>
      <c r="K17" s="7"/>
    </row>
    <row r="18" spans="2:11" x14ac:dyDescent="0.25">
      <c r="B18" s="30"/>
      <c r="C18" s="27"/>
      <c r="D18" s="26"/>
      <c r="E18" s="27"/>
      <c r="F18" s="27">
        <f t="shared" si="0"/>
        <v>0</v>
      </c>
      <c r="G18" s="28"/>
      <c r="H18" s="29"/>
      <c r="I18" s="26"/>
      <c r="J18" s="6"/>
      <c r="K18" s="7"/>
    </row>
    <row r="19" spans="2:11" x14ac:dyDescent="0.25">
      <c r="B19" s="24"/>
      <c r="C19" s="25"/>
      <c r="D19" s="26"/>
      <c r="E19" s="27"/>
      <c r="F19" s="27">
        <f t="shared" si="0"/>
        <v>0</v>
      </c>
      <c r="G19" s="28"/>
      <c r="H19" s="29"/>
      <c r="I19" s="26"/>
      <c r="J19" s="6"/>
      <c r="K19" s="7"/>
    </row>
    <row r="20" spans="2:11" x14ac:dyDescent="0.25">
      <c r="B20" s="33" t="s">
        <v>8</v>
      </c>
      <c r="C20" s="34"/>
      <c r="D20" s="35"/>
      <c r="E20" s="36">
        <f>SUM(E4:E19)</f>
        <v>549852.3600000001</v>
      </c>
      <c r="F20" s="36">
        <f>SUM(F4:F19)</f>
        <v>45821.030000000013</v>
      </c>
      <c r="G20" s="37">
        <f>SUM(G4:G19)</f>
        <v>0</v>
      </c>
      <c r="H20" s="38">
        <f>SUM(H4:H19)</f>
        <v>-8.712646672631422E-3</v>
      </c>
      <c r="I20" s="35"/>
      <c r="J20" s="8"/>
    </row>
    <row r="21" spans="2:11" x14ac:dyDescent="0.25">
      <c r="C21" s="9"/>
      <c r="E21" s="9"/>
      <c r="F21" s="9"/>
      <c r="G21" s="10"/>
      <c r="H21" s="11"/>
    </row>
    <row r="22" spans="2:11" x14ac:dyDescent="0.25">
      <c r="G22" s="21"/>
    </row>
    <row r="23" spans="2:11" x14ac:dyDescent="0.25">
      <c r="G23" s="21"/>
      <c r="J23" s="12"/>
    </row>
    <row r="24" spans="2:11" x14ac:dyDescent="0.25">
      <c r="G24" s="21"/>
    </row>
    <row r="25" spans="2:11" x14ac:dyDescent="0.25">
      <c r="G25" s="21"/>
    </row>
    <row r="26" spans="2:11" x14ac:dyDescent="0.25">
      <c r="G26" s="21"/>
    </row>
  </sheetData>
  <mergeCells count="1">
    <mergeCell ref="J3:K3"/>
  </mergeCells>
  <conditionalFormatting sqref="C11:C13 C1:C9 C20:C1048576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89"/>
  <sheetViews>
    <sheetView showGridLines="0" topLeftCell="A170" zoomScale="120" zoomScaleNormal="120" workbookViewId="0">
      <selection activeCell="F196" sqref="F196"/>
    </sheetView>
  </sheetViews>
  <sheetFormatPr defaultRowHeight="15" x14ac:dyDescent="0.25"/>
  <cols>
    <col min="2" max="2" width="14.28515625" customWidth="1"/>
    <col min="3" max="3" width="5.42578125" bestFit="1" customWidth="1"/>
    <col min="4" max="4" width="45" bestFit="1" customWidth="1"/>
    <col min="5" max="9" width="15.85546875" customWidth="1"/>
    <col min="10" max="10" width="16.85546875" bestFit="1" customWidth="1"/>
    <col min="11" max="11" width="13.85546875" bestFit="1" customWidth="1"/>
    <col min="12" max="12" width="15.28515625" bestFit="1" customWidth="1"/>
    <col min="14" max="14" width="2.140625" bestFit="1" customWidth="1"/>
    <col min="15" max="15" width="15.28515625" bestFit="1" customWidth="1"/>
    <col min="16" max="16" width="13.42578125" bestFit="1" customWidth="1"/>
  </cols>
  <sheetData>
    <row r="1" spans="3:8" ht="15.75" thickBot="1" x14ac:dyDescent="0.3"/>
    <row r="2" spans="3:8" ht="15.75" thickBot="1" x14ac:dyDescent="0.3">
      <c r="C2" s="135" t="s">
        <v>31</v>
      </c>
      <c r="D2" s="135"/>
      <c r="E2" s="135"/>
      <c r="F2" s="135"/>
      <c r="G2" s="135"/>
      <c r="H2" s="135"/>
    </row>
    <row r="3" spans="3:8" ht="45.75" thickBot="1" x14ac:dyDescent="0.3">
      <c r="C3" s="15" t="s">
        <v>0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13</v>
      </c>
    </row>
    <row r="4" spans="3:8" ht="15.75" thickBot="1" x14ac:dyDescent="0.3">
      <c r="C4" s="103">
        <v>1</v>
      </c>
      <c r="D4" s="13" t="s">
        <v>32</v>
      </c>
      <c r="E4" s="103">
        <v>1</v>
      </c>
      <c r="F4" s="14">
        <v>1711.3</v>
      </c>
      <c r="G4" s="14">
        <v>1711.3</v>
      </c>
      <c r="H4" s="14">
        <v>20535.55</v>
      </c>
    </row>
    <row r="5" spans="3:8" ht="15.75" thickBot="1" x14ac:dyDescent="0.3">
      <c r="C5" s="103">
        <v>2</v>
      </c>
      <c r="D5" s="13" t="s">
        <v>33</v>
      </c>
      <c r="E5" s="103">
        <v>2</v>
      </c>
      <c r="F5" s="14">
        <v>2462.91</v>
      </c>
      <c r="G5" s="14">
        <v>4925.8100000000004</v>
      </c>
      <c r="H5" s="14">
        <v>59109.74</v>
      </c>
    </row>
    <row r="6" spans="3:8" ht="15.75" thickBot="1" x14ac:dyDescent="0.3">
      <c r="C6" s="103">
        <v>3</v>
      </c>
      <c r="D6" s="13" t="s">
        <v>34</v>
      </c>
      <c r="E6" s="103">
        <v>4</v>
      </c>
      <c r="F6" s="14">
        <v>2024.14</v>
      </c>
      <c r="G6" s="14">
        <v>8096.56</v>
      </c>
      <c r="H6" s="14">
        <v>97158.720000000001</v>
      </c>
    </row>
    <row r="7" spans="3:8" ht="15.75" thickBot="1" x14ac:dyDescent="0.3">
      <c r="C7" s="103">
        <v>4</v>
      </c>
      <c r="D7" s="13" t="s">
        <v>35</v>
      </c>
      <c r="E7" s="103">
        <v>1</v>
      </c>
      <c r="F7" s="14">
        <v>3367.24</v>
      </c>
      <c r="G7" s="14">
        <v>3367.24</v>
      </c>
      <c r="H7" s="14">
        <v>40406.93</v>
      </c>
    </row>
    <row r="8" spans="3:8" ht="15.75" thickBot="1" x14ac:dyDescent="0.3">
      <c r="C8" s="103">
        <v>5</v>
      </c>
      <c r="D8" s="13" t="s">
        <v>36</v>
      </c>
      <c r="E8" s="103">
        <v>2</v>
      </c>
      <c r="F8" s="14">
        <v>3345.24</v>
      </c>
      <c r="G8" s="14">
        <v>6690.48</v>
      </c>
      <c r="H8" s="14">
        <v>80285.759999999995</v>
      </c>
    </row>
    <row r="9" spans="3:8" ht="15.75" thickBot="1" x14ac:dyDescent="0.3">
      <c r="C9" s="103">
        <v>6</v>
      </c>
      <c r="D9" s="13" t="s">
        <v>37</v>
      </c>
      <c r="E9" s="103">
        <v>2</v>
      </c>
      <c r="F9" s="14">
        <v>3798.82</v>
      </c>
      <c r="G9" s="14">
        <v>7597.63</v>
      </c>
      <c r="H9" s="14">
        <v>91171.59</v>
      </c>
    </row>
    <row r="10" spans="3:8" ht="15.75" thickBot="1" x14ac:dyDescent="0.3">
      <c r="C10" s="103">
        <v>7</v>
      </c>
      <c r="D10" s="13" t="s">
        <v>38</v>
      </c>
      <c r="E10" s="103">
        <v>1</v>
      </c>
      <c r="F10" s="14">
        <v>4768.18</v>
      </c>
      <c r="G10" s="14">
        <v>4768.18</v>
      </c>
      <c r="H10" s="14">
        <v>57218.21</v>
      </c>
    </row>
    <row r="11" spans="3:8" ht="15.75" thickBot="1" x14ac:dyDescent="0.3">
      <c r="C11" s="103">
        <v>14</v>
      </c>
      <c r="D11" s="13" t="s">
        <v>39</v>
      </c>
      <c r="E11" s="13"/>
      <c r="F11" s="14"/>
      <c r="G11" s="14">
        <v>1053.58</v>
      </c>
      <c r="H11" s="14">
        <v>12642.95</v>
      </c>
    </row>
    <row r="12" spans="3:8" ht="15.75" thickBot="1" x14ac:dyDescent="0.3">
      <c r="C12" s="103">
        <v>16</v>
      </c>
      <c r="D12" s="13" t="s">
        <v>40</v>
      </c>
      <c r="E12" s="13"/>
      <c r="F12" s="14"/>
      <c r="G12" s="14">
        <v>1224.94</v>
      </c>
      <c r="H12" s="14">
        <v>14699.28</v>
      </c>
    </row>
    <row r="13" spans="3:8" ht="18.75" customHeight="1" thickBot="1" x14ac:dyDescent="0.3">
      <c r="C13" s="145" t="s">
        <v>41</v>
      </c>
      <c r="D13" s="145"/>
      <c r="E13" s="103">
        <f>SUM(E4:E12)</f>
        <v>13</v>
      </c>
      <c r="F13" s="14"/>
      <c r="G13" s="14"/>
      <c r="H13" s="14">
        <v>473228.74</v>
      </c>
    </row>
    <row r="15" spans="3:8" ht="15.75" thickBot="1" x14ac:dyDescent="0.3"/>
    <row r="16" spans="3:8" ht="15.75" thickBot="1" x14ac:dyDescent="0.3">
      <c r="C16" s="135" t="s">
        <v>46</v>
      </c>
      <c r="D16" s="135"/>
      <c r="E16" s="135"/>
      <c r="F16" s="135"/>
      <c r="G16" s="135"/>
      <c r="H16" s="135"/>
    </row>
    <row r="17" spans="3:10" ht="45.75" thickBot="1" x14ac:dyDescent="0.3">
      <c r="C17" s="15" t="s">
        <v>0</v>
      </c>
      <c r="D17" s="16" t="s">
        <v>9</v>
      </c>
      <c r="E17" s="16" t="s">
        <v>10</v>
      </c>
      <c r="F17" s="16" t="s">
        <v>11</v>
      </c>
      <c r="G17" s="16" t="s">
        <v>12</v>
      </c>
      <c r="H17" s="16" t="s">
        <v>13</v>
      </c>
    </row>
    <row r="18" spans="3:10" ht="15.75" thickBot="1" x14ac:dyDescent="0.3">
      <c r="C18" s="103">
        <v>1</v>
      </c>
      <c r="D18" s="13" t="s">
        <v>32</v>
      </c>
      <c r="E18" s="103">
        <v>1</v>
      </c>
      <c r="F18" s="14">
        <v>1751.41</v>
      </c>
      <c r="G18" s="14">
        <f>E18*F18</f>
        <v>1751.41</v>
      </c>
      <c r="H18" s="14">
        <f>12*G18</f>
        <v>21016.920000000002</v>
      </c>
      <c r="I18" s="17">
        <f>G18-G4</f>
        <v>40.110000000000127</v>
      </c>
      <c r="J18" s="17">
        <f>H18-H4</f>
        <v>481.37000000000262</v>
      </c>
    </row>
    <row r="19" spans="3:10" ht="15.75" thickBot="1" x14ac:dyDescent="0.3">
      <c r="C19" s="103">
        <v>2</v>
      </c>
      <c r="D19" s="13" t="s">
        <v>33</v>
      </c>
      <c r="E19" s="103">
        <v>2</v>
      </c>
      <c r="F19" s="14">
        <v>2502.9</v>
      </c>
      <c r="G19" s="14">
        <f t="shared" ref="G19:G24" si="0">E19*F19</f>
        <v>5005.8</v>
      </c>
      <c r="H19" s="14">
        <f t="shared" ref="H19:H26" si="1">12*G19</f>
        <v>60069.600000000006</v>
      </c>
      <c r="I19" s="17">
        <f t="shared" ref="I19:J26" si="2">G19-G5</f>
        <v>79.989999999999782</v>
      </c>
      <c r="J19" s="17">
        <f t="shared" si="2"/>
        <v>959.86000000000786</v>
      </c>
    </row>
    <row r="20" spans="3:10" ht="15.75" thickBot="1" x14ac:dyDescent="0.3">
      <c r="C20" s="103">
        <v>3</v>
      </c>
      <c r="D20" s="13" t="s">
        <v>34</v>
      </c>
      <c r="E20" s="103">
        <v>4</v>
      </c>
      <c r="F20" s="14">
        <v>2075.81</v>
      </c>
      <c r="G20" s="14">
        <f t="shared" si="0"/>
        <v>8303.24</v>
      </c>
      <c r="H20" s="14">
        <f t="shared" si="1"/>
        <v>99638.88</v>
      </c>
      <c r="I20" s="17">
        <f t="shared" si="2"/>
        <v>206.67999999999938</v>
      </c>
      <c r="J20" s="17">
        <f t="shared" si="2"/>
        <v>2480.1600000000035</v>
      </c>
    </row>
    <row r="21" spans="3:10" ht="15.75" thickBot="1" x14ac:dyDescent="0.3">
      <c r="C21" s="103">
        <v>4</v>
      </c>
      <c r="D21" s="13" t="s">
        <v>35</v>
      </c>
      <c r="E21" s="103">
        <v>1</v>
      </c>
      <c r="F21" s="14">
        <v>3522.08</v>
      </c>
      <c r="G21" s="14">
        <f t="shared" si="0"/>
        <v>3522.08</v>
      </c>
      <c r="H21" s="14">
        <f t="shared" si="1"/>
        <v>42264.959999999999</v>
      </c>
      <c r="I21" s="17">
        <f t="shared" si="2"/>
        <v>154.84000000000015</v>
      </c>
      <c r="J21" s="17">
        <f t="shared" si="2"/>
        <v>1858.0299999999988</v>
      </c>
    </row>
    <row r="22" spans="3:10" ht="15.75" thickBot="1" x14ac:dyDescent="0.3">
      <c r="C22" s="103">
        <v>5</v>
      </c>
      <c r="D22" s="13" t="s">
        <v>36</v>
      </c>
      <c r="E22" s="103">
        <v>2</v>
      </c>
      <c r="F22" s="14">
        <v>3482.35</v>
      </c>
      <c r="G22" s="14">
        <f t="shared" si="0"/>
        <v>6964.7</v>
      </c>
      <c r="H22" s="14">
        <f t="shared" si="1"/>
        <v>83576.399999999994</v>
      </c>
      <c r="I22" s="17">
        <f t="shared" si="2"/>
        <v>274.22000000000025</v>
      </c>
      <c r="J22" s="17">
        <f t="shared" si="2"/>
        <v>3290.6399999999994</v>
      </c>
    </row>
    <row r="23" spans="3:10" ht="15.75" thickBot="1" x14ac:dyDescent="0.3">
      <c r="C23" s="103">
        <v>6</v>
      </c>
      <c r="D23" s="13" t="s">
        <v>37</v>
      </c>
      <c r="E23" s="103">
        <v>2</v>
      </c>
      <c r="F23" s="14">
        <v>3949.28</v>
      </c>
      <c r="G23" s="14">
        <f t="shared" si="0"/>
        <v>7898.56</v>
      </c>
      <c r="H23" s="14">
        <f t="shared" si="1"/>
        <v>94782.720000000001</v>
      </c>
      <c r="I23" s="17">
        <f t="shared" si="2"/>
        <v>300.93000000000029</v>
      </c>
      <c r="J23" s="17">
        <f t="shared" si="2"/>
        <v>3611.1300000000047</v>
      </c>
    </row>
    <row r="24" spans="3:10" ht="15.75" thickBot="1" x14ac:dyDescent="0.3">
      <c r="C24" s="103">
        <v>7</v>
      </c>
      <c r="D24" s="13" t="s">
        <v>38</v>
      </c>
      <c r="E24" s="103">
        <v>1</v>
      </c>
      <c r="F24" s="14">
        <v>4768.18</v>
      </c>
      <c r="G24" s="14">
        <f t="shared" si="0"/>
        <v>4768.18</v>
      </c>
      <c r="H24" s="14">
        <f t="shared" si="1"/>
        <v>57218.16</v>
      </c>
      <c r="I24" s="17">
        <f t="shared" si="2"/>
        <v>0</v>
      </c>
      <c r="J24" s="17">
        <f t="shared" si="2"/>
        <v>-4.9999999995634425E-2</v>
      </c>
    </row>
    <row r="25" spans="3:10" ht="15.75" thickBot="1" x14ac:dyDescent="0.3">
      <c r="C25" s="103">
        <v>14</v>
      </c>
      <c r="D25" s="13" t="s">
        <v>39</v>
      </c>
      <c r="E25" s="13"/>
      <c r="F25" s="14">
        <v>1053.58</v>
      </c>
      <c r="G25" s="14">
        <v>1053.58</v>
      </c>
      <c r="H25" s="14">
        <f t="shared" si="1"/>
        <v>12642.96</v>
      </c>
      <c r="I25" s="17">
        <f t="shared" si="2"/>
        <v>0</v>
      </c>
      <c r="J25" s="17">
        <f t="shared" si="2"/>
        <v>9.9999999983992893E-3</v>
      </c>
    </row>
    <row r="26" spans="3:10" ht="15.75" thickBot="1" x14ac:dyDescent="0.3">
      <c r="C26" s="103">
        <v>16</v>
      </c>
      <c r="D26" s="13" t="s">
        <v>40</v>
      </c>
      <c r="E26" s="13"/>
      <c r="F26" s="14">
        <v>1224.94</v>
      </c>
      <c r="G26" s="14">
        <v>1224.94</v>
      </c>
      <c r="H26" s="14">
        <f t="shared" si="1"/>
        <v>14699.28</v>
      </c>
      <c r="I26" s="17">
        <f t="shared" si="2"/>
        <v>0</v>
      </c>
      <c r="J26" s="17">
        <f t="shared" si="2"/>
        <v>0</v>
      </c>
    </row>
    <row r="27" spans="3:10" ht="18.75" customHeight="1" thickBot="1" x14ac:dyDescent="0.3">
      <c r="C27" s="133" t="s">
        <v>41</v>
      </c>
      <c r="D27" s="134"/>
      <c r="E27" s="103">
        <f>SUM(E18:E26)</f>
        <v>13</v>
      </c>
      <c r="F27" s="14"/>
      <c r="G27" s="14">
        <f>SUM(G18:G26)</f>
        <v>40492.490000000005</v>
      </c>
      <c r="H27" s="14">
        <f>SUM(H18:H26)</f>
        <v>485909.88000000006</v>
      </c>
      <c r="I27" s="17"/>
      <c r="J27" s="17">
        <f>H27-H13</f>
        <v>12681.140000000072</v>
      </c>
    </row>
    <row r="29" spans="3:10" ht="15.75" thickBot="1" x14ac:dyDescent="0.3"/>
    <row r="30" spans="3:10" ht="15.75" thickBot="1" x14ac:dyDescent="0.3">
      <c r="C30" s="135" t="s">
        <v>52</v>
      </c>
      <c r="D30" s="135"/>
      <c r="E30" s="135"/>
      <c r="F30" s="135"/>
      <c r="G30" s="135"/>
      <c r="H30" s="135"/>
    </row>
    <row r="31" spans="3:10" ht="45.75" thickBot="1" x14ac:dyDescent="0.3">
      <c r="C31" s="15" t="s">
        <v>0</v>
      </c>
      <c r="D31" s="16" t="s">
        <v>9</v>
      </c>
      <c r="E31" s="16" t="s">
        <v>10</v>
      </c>
      <c r="F31" s="16" t="s">
        <v>11</v>
      </c>
      <c r="G31" s="16" t="s">
        <v>12</v>
      </c>
      <c r="H31" s="16" t="s">
        <v>13</v>
      </c>
    </row>
    <row r="32" spans="3:10" ht="15.75" thickBot="1" x14ac:dyDescent="0.3">
      <c r="C32" s="103">
        <v>1</v>
      </c>
      <c r="D32" s="13" t="s">
        <v>32</v>
      </c>
      <c r="E32" s="103">
        <v>1</v>
      </c>
      <c r="F32" s="14">
        <v>1751.41</v>
      </c>
      <c r="G32" s="14">
        <f>E32*F32</f>
        <v>1751.41</v>
      </c>
      <c r="H32" s="14">
        <f>12*G32</f>
        <v>21016.920000000002</v>
      </c>
      <c r="I32" s="17">
        <f t="shared" ref="I32:J41" si="3">G32-G18</f>
        <v>0</v>
      </c>
      <c r="J32" s="17">
        <f t="shared" si="3"/>
        <v>0</v>
      </c>
    </row>
    <row r="33" spans="3:10" ht="15.75" thickBot="1" x14ac:dyDescent="0.3">
      <c r="C33" s="103">
        <v>2</v>
      </c>
      <c r="D33" s="13" t="s">
        <v>33</v>
      </c>
      <c r="E33" s="103">
        <v>2</v>
      </c>
      <c r="F33" s="14">
        <v>2502.9</v>
      </c>
      <c r="G33" s="14">
        <f t="shared" ref="G33:G38" si="4">E33*F33</f>
        <v>5005.8</v>
      </c>
      <c r="H33" s="14">
        <f t="shared" ref="H33:H40" si="5">12*G33</f>
        <v>60069.600000000006</v>
      </c>
      <c r="I33" s="17">
        <f t="shared" si="3"/>
        <v>0</v>
      </c>
      <c r="J33" s="17">
        <f t="shared" si="3"/>
        <v>0</v>
      </c>
    </row>
    <row r="34" spans="3:10" ht="15.75" thickBot="1" x14ac:dyDescent="0.3">
      <c r="C34" s="103">
        <v>3</v>
      </c>
      <c r="D34" s="13" t="s">
        <v>34</v>
      </c>
      <c r="E34" s="103">
        <v>4</v>
      </c>
      <c r="F34" s="14">
        <v>2075.81</v>
      </c>
      <c r="G34" s="14">
        <f t="shared" si="4"/>
        <v>8303.24</v>
      </c>
      <c r="H34" s="14">
        <f t="shared" si="5"/>
        <v>99638.88</v>
      </c>
      <c r="I34" s="17">
        <f t="shared" si="3"/>
        <v>0</v>
      </c>
      <c r="J34" s="17">
        <f t="shared" si="3"/>
        <v>0</v>
      </c>
    </row>
    <row r="35" spans="3:10" ht="15.75" thickBot="1" x14ac:dyDescent="0.3">
      <c r="C35" s="103">
        <v>4</v>
      </c>
      <c r="D35" s="13" t="s">
        <v>35</v>
      </c>
      <c r="E35" s="103">
        <v>1</v>
      </c>
      <c r="F35" s="14">
        <v>3522.08</v>
      </c>
      <c r="G35" s="14">
        <f t="shared" si="4"/>
        <v>3522.08</v>
      </c>
      <c r="H35" s="14">
        <f t="shared" si="5"/>
        <v>42264.959999999999</v>
      </c>
      <c r="I35" s="17">
        <f t="shared" si="3"/>
        <v>0</v>
      </c>
      <c r="J35" s="17">
        <f t="shared" si="3"/>
        <v>0</v>
      </c>
    </row>
    <row r="36" spans="3:10" ht="15.75" thickBot="1" x14ac:dyDescent="0.3">
      <c r="C36" s="103">
        <v>5</v>
      </c>
      <c r="D36" s="13" t="s">
        <v>36</v>
      </c>
      <c r="E36" s="103">
        <v>2</v>
      </c>
      <c r="F36" s="14">
        <v>3482.35</v>
      </c>
      <c r="G36" s="14">
        <f t="shared" si="4"/>
        <v>6964.7</v>
      </c>
      <c r="H36" s="14">
        <f t="shared" si="5"/>
        <v>83576.399999999994</v>
      </c>
      <c r="I36" s="17">
        <f t="shared" si="3"/>
        <v>0</v>
      </c>
      <c r="J36" s="17">
        <f t="shared" si="3"/>
        <v>0</v>
      </c>
    </row>
    <row r="37" spans="3:10" ht="15.75" thickBot="1" x14ac:dyDescent="0.3">
      <c r="C37" s="103">
        <v>6</v>
      </c>
      <c r="D37" s="13" t="s">
        <v>37</v>
      </c>
      <c r="E37" s="103">
        <v>2</v>
      </c>
      <c r="F37" s="14">
        <v>3949.28</v>
      </c>
      <c r="G37" s="14">
        <f t="shared" si="4"/>
        <v>7898.56</v>
      </c>
      <c r="H37" s="14">
        <f t="shared" si="5"/>
        <v>94782.720000000001</v>
      </c>
      <c r="I37" s="17">
        <f t="shared" si="3"/>
        <v>0</v>
      </c>
      <c r="J37" s="17">
        <f t="shared" si="3"/>
        <v>0</v>
      </c>
    </row>
    <row r="38" spans="3:10" ht="15.75" thickBot="1" x14ac:dyDescent="0.3">
      <c r="C38" s="22">
        <v>7</v>
      </c>
      <c r="D38" s="23" t="s">
        <v>38</v>
      </c>
      <c r="E38" s="22">
        <v>1</v>
      </c>
      <c r="F38" s="94">
        <v>4971.74</v>
      </c>
      <c r="G38" s="94">
        <f t="shared" si="4"/>
        <v>4971.74</v>
      </c>
      <c r="H38" s="94">
        <f t="shared" si="5"/>
        <v>59660.88</v>
      </c>
      <c r="I38" s="95">
        <f t="shared" si="3"/>
        <v>203.55999999999949</v>
      </c>
      <c r="J38" s="95">
        <f t="shared" si="3"/>
        <v>2442.7199999999939</v>
      </c>
    </row>
    <row r="39" spans="3:10" ht="15.75" thickBot="1" x14ac:dyDescent="0.3">
      <c r="C39" s="22">
        <v>14</v>
      </c>
      <c r="D39" s="23" t="s">
        <v>39</v>
      </c>
      <c r="E39" s="23"/>
      <c r="F39" s="94">
        <v>1085.08</v>
      </c>
      <c r="G39" s="94">
        <v>1085.08</v>
      </c>
      <c r="H39" s="94">
        <f t="shared" si="5"/>
        <v>13020.96</v>
      </c>
      <c r="I39" s="95">
        <f t="shared" si="3"/>
        <v>31.5</v>
      </c>
      <c r="J39" s="95">
        <f t="shared" si="3"/>
        <v>378</v>
      </c>
    </row>
    <row r="40" spans="3:10" ht="15.75" thickBot="1" x14ac:dyDescent="0.3">
      <c r="C40" s="103">
        <v>16</v>
      </c>
      <c r="D40" s="13" t="s">
        <v>40</v>
      </c>
      <c r="E40" s="13"/>
      <c r="F40" s="14">
        <v>1224.94</v>
      </c>
      <c r="G40" s="14">
        <v>1224.94</v>
      </c>
      <c r="H40" s="14">
        <f t="shared" si="5"/>
        <v>14699.28</v>
      </c>
      <c r="I40" s="17">
        <f t="shared" si="3"/>
        <v>0</v>
      </c>
      <c r="J40" s="17">
        <f t="shared" si="3"/>
        <v>0</v>
      </c>
    </row>
    <row r="41" spans="3:10" ht="18.75" customHeight="1" thickBot="1" x14ac:dyDescent="0.3">
      <c r="C41" s="133" t="s">
        <v>41</v>
      </c>
      <c r="D41" s="134"/>
      <c r="E41" s="103">
        <f>SUM(E32:E40)</f>
        <v>13</v>
      </c>
      <c r="F41" s="14"/>
      <c r="G41" s="14">
        <f>SUM(G32:G40)</f>
        <v>40727.550000000003</v>
      </c>
      <c r="H41" s="14">
        <f>SUM(H32:H40)</f>
        <v>488730.60000000003</v>
      </c>
      <c r="I41" s="17">
        <f t="shared" si="3"/>
        <v>235.05999999999767</v>
      </c>
      <c r="J41" s="17">
        <f t="shared" si="3"/>
        <v>2820.7199999999721</v>
      </c>
    </row>
    <row r="43" spans="3:10" ht="15.75" thickBot="1" x14ac:dyDescent="0.3"/>
    <row r="44" spans="3:10" ht="15.75" thickBot="1" x14ac:dyDescent="0.3">
      <c r="C44" s="135" t="s">
        <v>106</v>
      </c>
      <c r="D44" s="135"/>
      <c r="E44" s="135"/>
      <c r="F44" s="135"/>
      <c r="G44" s="135"/>
      <c r="H44" s="135"/>
    </row>
    <row r="45" spans="3:10" ht="45.75" thickBot="1" x14ac:dyDescent="0.3">
      <c r="C45" s="15" t="s">
        <v>0</v>
      </c>
      <c r="D45" s="16" t="s">
        <v>9</v>
      </c>
      <c r="E45" s="16" t="s">
        <v>10</v>
      </c>
      <c r="F45" s="16" t="s">
        <v>11</v>
      </c>
      <c r="G45" s="16" t="s">
        <v>12</v>
      </c>
      <c r="H45" s="16" t="s">
        <v>13</v>
      </c>
    </row>
    <row r="46" spans="3:10" ht="15.75" thickBot="1" x14ac:dyDescent="0.3">
      <c r="C46" s="22">
        <v>1</v>
      </c>
      <c r="D46" s="23" t="s">
        <v>32</v>
      </c>
      <c r="E46" s="22">
        <v>1</v>
      </c>
      <c r="F46" s="94">
        <v>1814.05</v>
      </c>
      <c r="G46" s="94">
        <f>E46*F46</f>
        <v>1814.05</v>
      </c>
      <c r="H46" s="94">
        <f>12*G46</f>
        <v>21768.6</v>
      </c>
      <c r="I46" s="95">
        <f t="shared" ref="I46:J55" si="6">G46-G32</f>
        <v>62.639999999999873</v>
      </c>
      <c r="J46" s="95">
        <f t="shared" si="6"/>
        <v>751.67999999999665</v>
      </c>
    </row>
    <row r="47" spans="3:10" ht="15.75" thickBot="1" x14ac:dyDescent="0.3">
      <c r="C47" s="22">
        <v>2</v>
      </c>
      <c r="D47" s="23" t="s">
        <v>33</v>
      </c>
      <c r="E47" s="22">
        <v>2</v>
      </c>
      <c r="F47" s="94">
        <v>2600.2600000000002</v>
      </c>
      <c r="G47" s="94">
        <f t="shared" ref="G47:G52" si="7">E47*F47</f>
        <v>5200.5200000000004</v>
      </c>
      <c r="H47" s="94">
        <f t="shared" ref="H47:H54" si="8">12*G47</f>
        <v>62406.240000000005</v>
      </c>
      <c r="I47" s="95">
        <f t="shared" si="6"/>
        <v>194.72000000000025</v>
      </c>
      <c r="J47" s="95">
        <f t="shared" si="6"/>
        <v>2336.6399999999994</v>
      </c>
    </row>
    <row r="48" spans="3:10" ht="15.75" thickBot="1" x14ac:dyDescent="0.3">
      <c r="C48" s="22">
        <v>3</v>
      </c>
      <c r="D48" s="23" t="s">
        <v>34</v>
      </c>
      <c r="E48" s="22">
        <v>4</v>
      </c>
      <c r="F48" s="94">
        <v>2156.15</v>
      </c>
      <c r="G48" s="94">
        <f t="shared" si="7"/>
        <v>8624.6</v>
      </c>
      <c r="H48" s="94">
        <f t="shared" si="8"/>
        <v>103495.20000000001</v>
      </c>
      <c r="I48" s="95">
        <f t="shared" si="6"/>
        <v>321.36000000000058</v>
      </c>
      <c r="J48" s="95">
        <f t="shared" si="6"/>
        <v>3856.320000000007</v>
      </c>
    </row>
    <row r="49" spans="3:10" ht="15.75" thickBot="1" x14ac:dyDescent="0.3">
      <c r="C49" s="22">
        <v>4</v>
      </c>
      <c r="D49" s="23" t="s">
        <v>35</v>
      </c>
      <c r="E49" s="22">
        <v>1</v>
      </c>
      <c r="F49" s="94">
        <v>3665.11</v>
      </c>
      <c r="G49" s="94">
        <f t="shared" si="7"/>
        <v>3665.11</v>
      </c>
      <c r="H49" s="94">
        <f t="shared" si="8"/>
        <v>43981.32</v>
      </c>
      <c r="I49" s="95">
        <f t="shared" si="6"/>
        <v>143.0300000000002</v>
      </c>
      <c r="J49" s="95">
        <f t="shared" si="6"/>
        <v>1716.3600000000006</v>
      </c>
    </row>
    <row r="50" spans="3:10" ht="15.75" thickBot="1" x14ac:dyDescent="0.3">
      <c r="C50" s="22">
        <v>5</v>
      </c>
      <c r="D50" s="23" t="s">
        <v>36</v>
      </c>
      <c r="E50" s="22">
        <v>2</v>
      </c>
      <c r="F50" s="94">
        <v>3627.95</v>
      </c>
      <c r="G50" s="94">
        <f t="shared" si="7"/>
        <v>7255.9</v>
      </c>
      <c r="H50" s="94">
        <f t="shared" si="8"/>
        <v>87070.799999999988</v>
      </c>
      <c r="I50" s="95">
        <f t="shared" si="6"/>
        <v>291.19999999999982</v>
      </c>
      <c r="J50" s="95">
        <f t="shared" si="6"/>
        <v>3494.3999999999942</v>
      </c>
    </row>
    <row r="51" spans="3:10" ht="15.75" thickBot="1" x14ac:dyDescent="0.3">
      <c r="C51" s="22">
        <v>6</v>
      </c>
      <c r="D51" s="23" t="s">
        <v>37</v>
      </c>
      <c r="E51" s="22">
        <v>2</v>
      </c>
      <c r="F51" s="94">
        <v>4113.97</v>
      </c>
      <c r="G51" s="94">
        <f t="shared" si="7"/>
        <v>8227.94</v>
      </c>
      <c r="H51" s="94">
        <f t="shared" si="8"/>
        <v>98735.28</v>
      </c>
      <c r="I51" s="95">
        <f t="shared" si="6"/>
        <v>329.38000000000011</v>
      </c>
      <c r="J51" s="95">
        <f t="shared" si="6"/>
        <v>3952.5599999999977</v>
      </c>
    </row>
    <row r="52" spans="3:10" ht="15.75" thickBot="1" x14ac:dyDescent="0.3">
      <c r="C52" s="20">
        <v>7</v>
      </c>
      <c r="D52" s="18" t="s">
        <v>38</v>
      </c>
      <c r="E52" s="20">
        <v>1</v>
      </c>
      <c r="F52" s="19">
        <v>4971.74</v>
      </c>
      <c r="G52" s="19">
        <f t="shared" si="7"/>
        <v>4971.74</v>
      </c>
      <c r="H52" s="19">
        <f t="shared" si="8"/>
        <v>59660.88</v>
      </c>
      <c r="I52" s="100">
        <f t="shared" si="6"/>
        <v>0</v>
      </c>
      <c r="J52" s="100">
        <f t="shared" si="6"/>
        <v>0</v>
      </c>
    </row>
    <row r="53" spans="3:10" ht="15.75" thickBot="1" x14ac:dyDescent="0.3">
      <c r="C53" s="20">
        <v>14</v>
      </c>
      <c r="D53" s="18" t="s">
        <v>53</v>
      </c>
      <c r="E53" s="18"/>
      <c r="F53" s="19">
        <v>1085.08</v>
      </c>
      <c r="G53" s="19">
        <v>1085.08</v>
      </c>
      <c r="H53" s="19">
        <f t="shared" si="8"/>
        <v>13020.96</v>
      </c>
      <c r="I53" s="100">
        <f t="shared" si="6"/>
        <v>0</v>
      </c>
      <c r="J53" s="100">
        <f t="shared" si="6"/>
        <v>0</v>
      </c>
    </row>
    <row r="54" spans="3:10" ht="15.75" thickBot="1" x14ac:dyDescent="0.3">
      <c r="C54" s="103">
        <v>16</v>
      </c>
      <c r="D54" s="13" t="s">
        <v>54</v>
      </c>
      <c r="E54" s="13"/>
      <c r="F54" s="14">
        <v>1224.94</v>
      </c>
      <c r="G54" s="14">
        <v>1224.94</v>
      </c>
      <c r="H54" s="14">
        <f t="shared" si="8"/>
        <v>14699.28</v>
      </c>
      <c r="I54" s="17">
        <f t="shared" si="6"/>
        <v>0</v>
      </c>
      <c r="J54" s="17">
        <f t="shared" si="6"/>
        <v>0</v>
      </c>
    </row>
    <row r="55" spans="3:10" ht="15.75" thickBot="1" x14ac:dyDescent="0.3">
      <c r="C55" s="133" t="s">
        <v>41</v>
      </c>
      <c r="D55" s="134"/>
      <c r="E55" s="103">
        <f>SUM(E46:E54)</f>
        <v>13</v>
      </c>
      <c r="F55" s="14"/>
      <c r="G55" s="14">
        <f>SUM(G46:G54)</f>
        <v>42069.880000000005</v>
      </c>
      <c r="H55" s="14">
        <f>SUM(H46:H54)</f>
        <v>504838.56000000011</v>
      </c>
      <c r="I55" s="17">
        <f t="shared" si="6"/>
        <v>1342.3300000000017</v>
      </c>
      <c r="J55" s="17">
        <f>H55-H41</f>
        <v>16107.960000000079</v>
      </c>
    </row>
    <row r="57" spans="3:10" ht="15.75" thickBot="1" x14ac:dyDescent="0.3"/>
    <row r="58" spans="3:10" ht="15.75" thickBot="1" x14ac:dyDescent="0.3">
      <c r="C58" s="135" t="s">
        <v>62</v>
      </c>
      <c r="D58" s="135"/>
      <c r="E58" s="135"/>
      <c r="F58" s="135"/>
      <c r="G58" s="135"/>
      <c r="H58" s="135"/>
    </row>
    <row r="59" spans="3:10" ht="45.75" thickBot="1" x14ac:dyDescent="0.3">
      <c r="C59" s="15" t="s">
        <v>0</v>
      </c>
      <c r="D59" s="16" t="s">
        <v>9</v>
      </c>
      <c r="E59" s="16" t="s">
        <v>10</v>
      </c>
      <c r="F59" s="16" t="s">
        <v>11</v>
      </c>
      <c r="G59" s="16" t="s">
        <v>12</v>
      </c>
      <c r="H59" s="16" t="s">
        <v>13</v>
      </c>
    </row>
    <row r="60" spans="3:10" ht="15.75" thickBot="1" x14ac:dyDescent="0.3">
      <c r="C60" s="22">
        <v>1</v>
      </c>
      <c r="D60" s="23" t="s">
        <v>32</v>
      </c>
      <c r="E60" s="22">
        <v>1</v>
      </c>
      <c r="F60" s="94">
        <v>1798.56</v>
      </c>
      <c r="G60" s="94">
        <f>E60*F60</f>
        <v>1798.56</v>
      </c>
      <c r="H60" s="94">
        <f>12*G60</f>
        <v>21582.720000000001</v>
      </c>
      <c r="I60" s="95">
        <f t="shared" ref="I60:J69" si="9">G60-G46</f>
        <v>-15.490000000000009</v>
      </c>
      <c r="J60" s="95">
        <f t="shared" si="9"/>
        <v>-185.87999999999738</v>
      </c>
    </row>
    <row r="61" spans="3:10" ht="15.75" thickBot="1" x14ac:dyDescent="0.3">
      <c r="C61" s="22">
        <v>2</v>
      </c>
      <c r="D61" s="23" t="s">
        <v>33</v>
      </c>
      <c r="E61" s="22">
        <v>2</v>
      </c>
      <c r="F61" s="94">
        <v>2576.9</v>
      </c>
      <c r="G61" s="94">
        <f t="shared" ref="G61:G66" si="10">E61*F61</f>
        <v>5153.8</v>
      </c>
      <c r="H61" s="94">
        <f t="shared" ref="H61:H68" si="11">12*G61</f>
        <v>61845.600000000006</v>
      </c>
      <c r="I61" s="95">
        <f t="shared" si="9"/>
        <v>-46.720000000000255</v>
      </c>
      <c r="J61" s="95">
        <f t="shared" si="9"/>
        <v>-560.63999999999942</v>
      </c>
    </row>
    <row r="62" spans="3:10" ht="15.75" thickBot="1" x14ac:dyDescent="0.3">
      <c r="C62" s="22">
        <v>3</v>
      </c>
      <c r="D62" s="23" t="s">
        <v>34</v>
      </c>
      <c r="E62" s="22">
        <v>4</v>
      </c>
      <c r="F62" s="94">
        <v>2136.39</v>
      </c>
      <c r="G62" s="94">
        <f t="shared" si="10"/>
        <v>8545.56</v>
      </c>
      <c r="H62" s="94">
        <f t="shared" si="11"/>
        <v>102546.72</v>
      </c>
      <c r="I62" s="95">
        <f t="shared" si="9"/>
        <v>-79.040000000000873</v>
      </c>
      <c r="J62" s="95">
        <f t="shared" si="9"/>
        <v>-948.48000000001048</v>
      </c>
    </row>
    <row r="63" spans="3:10" ht="15.75" thickBot="1" x14ac:dyDescent="0.3">
      <c r="C63" s="22">
        <v>4</v>
      </c>
      <c r="D63" s="23" t="s">
        <v>35</v>
      </c>
      <c r="E63" s="22">
        <v>1</v>
      </c>
      <c r="F63" s="94">
        <v>3634.66</v>
      </c>
      <c r="G63" s="94">
        <f t="shared" si="10"/>
        <v>3634.66</v>
      </c>
      <c r="H63" s="94">
        <f t="shared" si="11"/>
        <v>43615.92</v>
      </c>
      <c r="I63" s="95">
        <f t="shared" si="9"/>
        <v>-30.450000000000273</v>
      </c>
      <c r="J63" s="95">
        <f t="shared" si="9"/>
        <v>-365.40000000000146</v>
      </c>
    </row>
    <row r="64" spans="3:10" ht="15.75" thickBot="1" x14ac:dyDescent="0.3">
      <c r="C64" s="22">
        <v>5</v>
      </c>
      <c r="D64" s="23" t="s">
        <v>36</v>
      </c>
      <c r="E64" s="22">
        <v>2</v>
      </c>
      <c r="F64" s="94">
        <v>3595.66</v>
      </c>
      <c r="G64" s="94">
        <f t="shared" si="10"/>
        <v>7191.32</v>
      </c>
      <c r="H64" s="94">
        <f t="shared" si="11"/>
        <v>86295.84</v>
      </c>
      <c r="I64" s="95">
        <f t="shared" si="9"/>
        <v>-64.579999999999927</v>
      </c>
      <c r="J64" s="95">
        <f t="shared" si="9"/>
        <v>-774.95999999999185</v>
      </c>
    </row>
    <row r="65" spans="3:10" ht="15.75" thickBot="1" x14ac:dyDescent="0.3">
      <c r="C65" s="22">
        <v>6</v>
      </c>
      <c r="D65" s="23" t="s">
        <v>37</v>
      </c>
      <c r="E65" s="22">
        <v>2</v>
      </c>
      <c r="F65" s="94">
        <v>4076.85</v>
      </c>
      <c r="G65" s="94">
        <f t="shared" si="10"/>
        <v>8153.7</v>
      </c>
      <c r="H65" s="94">
        <f t="shared" si="11"/>
        <v>97844.4</v>
      </c>
      <c r="I65" s="95">
        <f t="shared" si="9"/>
        <v>-74.240000000000691</v>
      </c>
      <c r="J65" s="95">
        <f t="shared" si="9"/>
        <v>-890.88000000000466</v>
      </c>
    </row>
    <row r="66" spans="3:10" ht="15.75" thickBot="1" x14ac:dyDescent="0.3">
      <c r="C66" s="22">
        <v>7</v>
      </c>
      <c r="D66" s="23" t="s">
        <v>38</v>
      </c>
      <c r="E66" s="22">
        <v>1</v>
      </c>
      <c r="F66" s="94">
        <v>4926.63</v>
      </c>
      <c r="G66" s="94">
        <f t="shared" si="10"/>
        <v>4926.63</v>
      </c>
      <c r="H66" s="94">
        <f t="shared" si="11"/>
        <v>59119.56</v>
      </c>
      <c r="I66" s="95">
        <f t="shared" si="9"/>
        <v>-45.109999999999673</v>
      </c>
      <c r="J66" s="95">
        <f t="shared" si="9"/>
        <v>-541.31999999999971</v>
      </c>
    </row>
    <row r="67" spans="3:10" ht="15.75" thickBot="1" x14ac:dyDescent="0.3">
      <c r="C67" s="22">
        <v>14</v>
      </c>
      <c r="D67" s="23" t="s">
        <v>53</v>
      </c>
      <c r="E67" s="23"/>
      <c r="F67" s="94">
        <v>1074.17</v>
      </c>
      <c r="G67" s="94">
        <v>1074.17</v>
      </c>
      <c r="H67" s="94">
        <f t="shared" si="11"/>
        <v>12890.04</v>
      </c>
      <c r="I67" s="95">
        <f t="shared" si="9"/>
        <v>-10.909999999999854</v>
      </c>
      <c r="J67" s="95">
        <f t="shared" si="9"/>
        <v>-130.91999999999825</v>
      </c>
    </row>
    <row r="68" spans="3:10" ht="15.75" thickBot="1" x14ac:dyDescent="0.3">
      <c r="C68" s="103">
        <v>16</v>
      </c>
      <c r="D68" s="13" t="s">
        <v>54</v>
      </c>
      <c r="E68" s="13"/>
      <c r="F68" s="19">
        <v>1224.94</v>
      </c>
      <c r="G68" s="19">
        <v>1224.94</v>
      </c>
      <c r="H68" s="14">
        <f t="shared" si="11"/>
        <v>14699.28</v>
      </c>
      <c r="I68" s="17">
        <f t="shared" si="9"/>
        <v>0</v>
      </c>
      <c r="J68" s="17">
        <f t="shared" si="9"/>
        <v>0</v>
      </c>
    </row>
    <row r="69" spans="3:10" ht="15.75" thickBot="1" x14ac:dyDescent="0.3">
      <c r="C69" s="133" t="s">
        <v>41</v>
      </c>
      <c r="D69" s="134"/>
      <c r="E69" s="103">
        <f>SUM(E60:E68)</f>
        <v>13</v>
      </c>
      <c r="F69" s="19"/>
      <c r="G69" s="14">
        <f>SUM(G60:G68)</f>
        <v>41703.339999999997</v>
      </c>
      <c r="H69" s="14">
        <f>SUM(H60:H68)</f>
        <v>500440.08000000007</v>
      </c>
      <c r="I69" s="17">
        <f t="shared" si="9"/>
        <v>-366.54000000000815</v>
      </c>
      <c r="J69" s="17">
        <f t="shared" si="9"/>
        <v>-4398.4800000000396</v>
      </c>
    </row>
    <row r="71" spans="3:10" ht="15.75" thickBot="1" x14ac:dyDescent="0.3"/>
    <row r="72" spans="3:10" ht="15.75" thickBot="1" x14ac:dyDescent="0.3">
      <c r="C72" s="135" t="s">
        <v>64</v>
      </c>
      <c r="D72" s="135"/>
      <c r="E72" s="135"/>
      <c r="F72" s="135"/>
      <c r="G72" s="135"/>
      <c r="H72" s="135"/>
    </row>
    <row r="73" spans="3:10" ht="45.75" thickBot="1" x14ac:dyDescent="0.3">
      <c r="C73" s="15" t="s">
        <v>0</v>
      </c>
      <c r="D73" s="16" t="s">
        <v>9</v>
      </c>
      <c r="E73" s="16" t="s">
        <v>10</v>
      </c>
      <c r="F73" s="16" t="s">
        <v>11</v>
      </c>
      <c r="G73" s="16" t="s">
        <v>12</v>
      </c>
      <c r="H73" s="16" t="s">
        <v>13</v>
      </c>
    </row>
    <row r="74" spans="3:10" ht="15.75" thickBot="1" x14ac:dyDescent="0.3">
      <c r="C74" s="20">
        <v>1</v>
      </c>
      <c r="D74" s="18" t="s">
        <v>32</v>
      </c>
      <c r="E74" s="20">
        <v>1</v>
      </c>
      <c r="F74" s="19">
        <v>1798.56</v>
      </c>
      <c r="G74" s="19">
        <f>E74*F74</f>
        <v>1798.56</v>
      </c>
      <c r="H74" s="19">
        <f>12*G74</f>
        <v>21582.720000000001</v>
      </c>
      <c r="I74" s="100">
        <f t="shared" ref="I74:J83" si="12">G74-G60</f>
        <v>0</v>
      </c>
      <c r="J74" s="100">
        <f t="shared" si="12"/>
        <v>0</v>
      </c>
    </row>
    <row r="75" spans="3:10" ht="15.75" thickBot="1" x14ac:dyDescent="0.3">
      <c r="C75" s="20">
        <v>2</v>
      </c>
      <c r="D75" s="18" t="s">
        <v>33</v>
      </c>
      <c r="E75" s="20">
        <v>2</v>
      </c>
      <c r="F75" s="19">
        <v>2576.9</v>
      </c>
      <c r="G75" s="19">
        <f t="shared" ref="G75:G80" si="13">E75*F75</f>
        <v>5153.8</v>
      </c>
      <c r="H75" s="19">
        <f t="shared" ref="H75:H82" si="14">12*G75</f>
        <v>61845.600000000006</v>
      </c>
      <c r="I75" s="100">
        <f t="shared" si="12"/>
        <v>0</v>
      </c>
      <c r="J75" s="100">
        <f t="shared" si="12"/>
        <v>0</v>
      </c>
    </row>
    <row r="76" spans="3:10" ht="15.75" thickBot="1" x14ac:dyDescent="0.3">
      <c r="C76" s="20">
        <v>3</v>
      </c>
      <c r="D76" s="18" t="s">
        <v>34</v>
      </c>
      <c r="E76" s="20">
        <v>4</v>
      </c>
      <c r="F76" s="19">
        <v>2136.39</v>
      </c>
      <c r="G76" s="19">
        <f t="shared" si="13"/>
        <v>8545.56</v>
      </c>
      <c r="H76" s="19">
        <f t="shared" si="14"/>
        <v>102546.72</v>
      </c>
      <c r="I76" s="100">
        <f t="shared" si="12"/>
        <v>0</v>
      </c>
      <c r="J76" s="100">
        <f t="shared" si="12"/>
        <v>0</v>
      </c>
    </row>
    <row r="77" spans="3:10" ht="15.75" thickBot="1" x14ac:dyDescent="0.3">
      <c r="C77" s="20">
        <v>4</v>
      </c>
      <c r="D77" s="18" t="s">
        <v>35</v>
      </c>
      <c r="E77" s="20">
        <v>1</v>
      </c>
      <c r="F77" s="19">
        <v>3634.66</v>
      </c>
      <c r="G77" s="19">
        <f t="shared" si="13"/>
        <v>3634.66</v>
      </c>
      <c r="H77" s="19">
        <f t="shared" si="14"/>
        <v>43615.92</v>
      </c>
      <c r="I77" s="100">
        <f t="shared" si="12"/>
        <v>0</v>
      </c>
      <c r="J77" s="100">
        <f t="shared" si="12"/>
        <v>0</v>
      </c>
    </row>
    <row r="78" spans="3:10" ht="15.75" thickBot="1" x14ac:dyDescent="0.3">
      <c r="C78" s="20">
        <v>5</v>
      </c>
      <c r="D78" s="18" t="s">
        <v>36</v>
      </c>
      <c r="E78" s="20">
        <v>2</v>
      </c>
      <c r="F78" s="19">
        <v>3595.66</v>
      </c>
      <c r="G78" s="19">
        <f t="shared" si="13"/>
        <v>7191.32</v>
      </c>
      <c r="H78" s="19">
        <f t="shared" si="14"/>
        <v>86295.84</v>
      </c>
      <c r="I78" s="100">
        <f t="shared" si="12"/>
        <v>0</v>
      </c>
      <c r="J78" s="100">
        <f t="shared" si="12"/>
        <v>0</v>
      </c>
    </row>
    <row r="79" spans="3:10" ht="15.75" thickBot="1" x14ac:dyDescent="0.3">
      <c r="C79" s="20">
        <v>6</v>
      </c>
      <c r="D79" s="18" t="s">
        <v>37</v>
      </c>
      <c r="E79" s="20">
        <v>2</v>
      </c>
      <c r="F79" s="19">
        <v>4076.85</v>
      </c>
      <c r="G79" s="19">
        <f t="shared" si="13"/>
        <v>8153.7</v>
      </c>
      <c r="H79" s="19">
        <f t="shared" si="14"/>
        <v>97844.4</v>
      </c>
      <c r="I79" s="100">
        <f t="shared" si="12"/>
        <v>0</v>
      </c>
      <c r="J79" s="100">
        <f t="shared" si="12"/>
        <v>0</v>
      </c>
    </row>
    <row r="80" spans="3:10" ht="15.75" thickBot="1" x14ac:dyDescent="0.3">
      <c r="C80" s="96">
        <v>7</v>
      </c>
      <c r="D80" s="97" t="s">
        <v>38</v>
      </c>
      <c r="E80" s="96">
        <v>1</v>
      </c>
      <c r="F80" s="98">
        <v>5119.2299999999996</v>
      </c>
      <c r="G80" s="98">
        <f t="shared" si="13"/>
        <v>5119.2299999999996</v>
      </c>
      <c r="H80" s="98">
        <f t="shared" si="14"/>
        <v>61430.759999999995</v>
      </c>
      <c r="I80" s="99">
        <f t="shared" si="12"/>
        <v>192.59999999999945</v>
      </c>
      <c r="J80" s="99">
        <f t="shared" si="12"/>
        <v>2311.1999999999971</v>
      </c>
    </row>
    <row r="81" spans="3:10" ht="15.75" thickBot="1" x14ac:dyDescent="0.3">
      <c r="C81" s="96">
        <v>14</v>
      </c>
      <c r="D81" s="97" t="s">
        <v>53</v>
      </c>
      <c r="E81" s="97"/>
      <c r="F81" s="98">
        <v>1124.6400000000001</v>
      </c>
      <c r="G81" s="98">
        <v>1124.6400000000001</v>
      </c>
      <c r="H81" s="98">
        <f t="shared" si="14"/>
        <v>13495.68</v>
      </c>
      <c r="I81" s="99">
        <f t="shared" si="12"/>
        <v>50.470000000000027</v>
      </c>
      <c r="J81" s="99">
        <f t="shared" si="12"/>
        <v>605.63999999999942</v>
      </c>
    </row>
    <row r="82" spans="3:10" ht="15.75" thickBot="1" x14ac:dyDescent="0.3">
      <c r="C82" s="103">
        <v>16</v>
      </c>
      <c r="D82" s="13" t="s">
        <v>54</v>
      </c>
      <c r="E82" s="13"/>
      <c r="F82" s="19">
        <v>1224.94</v>
      </c>
      <c r="G82" s="19">
        <v>1224.94</v>
      </c>
      <c r="H82" s="14">
        <f t="shared" si="14"/>
        <v>14699.28</v>
      </c>
      <c r="I82" s="17">
        <f t="shared" si="12"/>
        <v>0</v>
      </c>
      <c r="J82" s="17">
        <f t="shared" si="12"/>
        <v>0</v>
      </c>
    </row>
    <row r="83" spans="3:10" ht="15.75" thickBot="1" x14ac:dyDescent="0.3">
      <c r="C83" s="133" t="s">
        <v>41</v>
      </c>
      <c r="D83" s="134"/>
      <c r="E83" s="103">
        <f>SUM(E74:E82)</f>
        <v>13</v>
      </c>
      <c r="F83" s="19"/>
      <c r="G83" s="14">
        <f>SUM(G74:G82)</f>
        <v>41946.41</v>
      </c>
      <c r="H83" s="14">
        <f>SUM(H74:H82)</f>
        <v>503356.9200000001</v>
      </c>
      <c r="I83" s="17">
        <f t="shared" si="12"/>
        <v>243.07000000000698</v>
      </c>
      <c r="J83" s="17">
        <f t="shared" si="12"/>
        <v>2916.8400000000256</v>
      </c>
    </row>
    <row r="85" spans="3:10" ht="15.75" thickBot="1" x14ac:dyDescent="0.3"/>
    <row r="86" spans="3:10" ht="15.75" thickBot="1" x14ac:dyDescent="0.3">
      <c r="C86" s="135" t="s">
        <v>68</v>
      </c>
      <c r="D86" s="135"/>
      <c r="E86" s="135"/>
      <c r="F86" s="135"/>
      <c r="G86" s="135"/>
      <c r="H86" s="135"/>
    </row>
    <row r="87" spans="3:10" ht="45.75" thickBot="1" x14ac:dyDescent="0.3">
      <c r="C87" s="15" t="s">
        <v>0</v>
      </c>
      <c r="D87" s="16" t="s">
        <v>9</v>
      </c>
      <c r="E87" s="16" t="s">
        <v>10</v>
      </c>
      <c r="F87" s="16" t="s">
        <v>11</v>
      </c>
      <c r="G87" s="16" t="s">
        <v>12</v>
      </c>
      <c r="H87" s="16" t="s">
        <v>13</v>
      </c>
    </row>
    <row r="88" spans="3:10" ht="15.75" thickBot="1" x14ac:dyDescent="0.3">
      <c r="C88" s="96">
        <v>1</v>
      </c>
      <c r="D88" s="97" t="s">
        <v>32</v>
      </c>
      <c r="E88" s="96">
        <v>1</v>
      </c>
      <c r="F88" s="98">
        <v>1789.65</v>
      </c>
      <c r="G88" s="98">
        <f>E88*F88</f>
        <v>1789.65</v>
      </c>
      <c r="H88" s="98">
        <f>12*G88</f>
        <v>21475.800000000003</v>
      </c>
      <c r="I88" s="99">
        <f t="shared" ref="I88:J97" si="15">G88-G74</f>
        <v>-8.9099999999998545</v>
      </c>
      <c r="J88" s="99">
        <f t="shared" si="15"/>
        <v>-106.91999999999825</v>
      </c>
    </row>
    <row r="89" spans="3:10" ht="15.75" thickBot="1" x14ac:dyDescent="0.3">
      <c r="C89" s="96">
        <v>2</v>
      </c>
      <c r="D89" s="97" t="s">
        <v>33</v>
      </c>
      <c r="E89" s="96">
        <v>2</v>
      </c>
      <c r="F89" s="98">
        <v>2563.4</v>
      </c>
      <c r="G89" s="98">
        <f t="shared" ref="G89:G94" si="16">E89*F89</f>
        <v>5126.8</v>
      </c>
      <c r="H89" s="98">
        <f t="shared" ref="H89:H96" si="17">12*G89</f>
        <v>61521.600000000006</v>
      </c>
      <c r="I89" s="99">
        <f t="shared" si="15"/>
        <v>-27</v>
      </c>
      <c r="J89" s="99">
        <f t="shared" si="15"/>
        <v>-324</v>
      </c>
    </row>
    <row r="90" spans="3:10" ht="15.75" thickBot="1" x14ac:dyDescent="0.3">
      <c r="C90" s="96">
        <v>3</v>
      </c>
      <c r="D90" s="97" t="s">
        <v>34</v>
      </c>
      <c r="E90" s="96">
        <v>4</v>
      </c>
      <c r="F90" s="98">
        <v>2124.9899999999998</v>
      </c>
      <c r="G90" s="98">
        <f t="shared" si="16"/>
        <v>8499.9599999999991</v>
      </c>
      <c r="H90" s="98">
        <f t="shared" si="17"/>
        <v>101999.51999999999</v>
      </c>
      <c r="I90" s="99">
        <f t="shared" si="15"/>
        <v>-45.600000000000364</v>
      </c>
      <c r="J90" s="99">
        <f t="shared" si="15"/>
        <v>-547.20000000001164</v>
      </c>
    </row>
    <row r="91" spans="3:10" ht="15.75" thickBot="1" x14ac:dyDescent="0.3">
      <c r="C91" s="96">
        <v>4</v>
      </c>
      <c r="D91" s="97" t="s">
        <v>35</v>
      </c>
      <c r="E91" s="96">
        <v>1</v>
      </c>
      <c r="F91" s="98">
        <v>3617.14</v>
      </c>
      <c r="G91" s="98">
        <f t="shared" si="16"/>
        <v>3617.14</v>
      </c>
      <c r="H91" s="98">
        <f t="shared" si="17"/>
        <v>43405.68</v>
      </c>
      <c r="I91" s="99">
        <f t="shared" si="15"/>
        <v>-17.519999999999982</v>
      </c>
      <c r="J91" s="99">
        <f t="shared" si="15"/>
        <v>-210.23999999999796</v>
      </c>
    </row>
    <row r="92" spans="3:10" ht="15.75" thickBot="1" x14ac:dyDescent="0.3">
      <c r="C92" s="96">
        <v>5</v>
      </c>
      <c r="D92" s="97" t="s">
        <v>36</v>
      </c>
      <c r="E92" s="96">
        <v>2</v>
      </c>
      <c r="F92" s="98">
        <v>3577.02</v>
      </c>
      <c r="G92" s="98">
        <f t="shared" si="16"/>
        <v>7154.04</v>
      </c>
      <c r="H92" s="98">
        <f t="shared" si="17"/>
        <v>85848.48</v>
      </c>
      <c r="I92" s="99">
        <f t="shared" si="15"/>
        <v>-37.279999999999745</v>
      </c>
      <c r="J92" s="99">
        <f t="shared" si="15"/>
        <v>-447.36000000000058</v>
      </c>
    </row>
    <row r="93" spans="3:10" ht="15.75" thickBot="1" x14ac:dyDescent="0.3">
      <c r="C93" s="96">
        <v>6</v>
      </c>
      <c r="D93" s="97" t="s">
        <v>37</v>
      </c>
      <c r="E93" s="96">
        <v>2</v>
      </c>
      <c r="F93" s="98">
        <v>4055.42</v>
      </c>
      <c r="G93" s="98">
        <f t="shared" si="16"/>
        <v>8110.84</v>
      </c>
      <c r="H93" s="98">
        <f t="shared" si="17"/>
        <v>97330.08</v>
      </c>
      <c r="I93" s="99">
        <f t="shared" si="15"/>
        <v>-42.859999999999673</v>
      </c>
      <c r="J93" s="99">
        <f t="shared" si="15"/>
        <v>-514.31999999999243</v>
      </c>
    </row>
    <row r="94" spans="3:10" ht="15.75" thickBot="1" x14ac:dyDescent="0.3">
      <c r="C94" s="96">
        <v>7</v>
      </c>
      <c r="D94" s="97" t="s">
        <v>38</v>
      </c>
      <c r="E94" s="96">
        <v>1</v>
      </c>
      <c r="F94" s="98">
        <v>5081.99</v>
      </c>
      <c r="G94" s="98">
        <f t="shared" si="16"/>
        <v>5081.99</v>
      </c>
      <c r="H94" s="98">
        <f t="shared" si="17"/>
        <v>60983.88</v>
      </c>
      <c r="I94" s="99">
        <f t="shared" si="15"/>
        <v>-37.239999999999782</v>
      </c>
      <c r="J94" s="99">
        <f t="shared" si="15"/>
        <v>-446.87999999999738</v>
      </c>
    </row>
    <row r="95" spans="3:10" ht="15.75" thickBot="1" x14ac:dyDescent="0.3">
      <c r="C95" s="96">
        <v>14</v>
      </c>
      <c r="D95" s="97" t="s">
        <v>53</v>
      </c>
      <c r="E95" s="97"/>
      <c r="F95" s="98">
        <v>1115.71</v>
      </c>
      <c r="G95" s="98">
        <v>1115.71</v>
      </c>
      <c r="H95" s="98">
        <f t="shared" si="17"/>
        <v>13388.52</v>
      </c>
      <c r="I95" s="99">
        <f t="shared" si="15"/>
        <v>-8.9300000000000637</v>
      </c>
      <c r="J95" s="99">
        <f t="shared" si="15"/>
        <v>-107.15999999999985</v>
      </c>
    </row>
    <row r="96" spans="3:10" ht="15.75" thickBot="1" x14ac:dyDescent="0.3">
      <c r="C96" s="103">
        <v>16</v>
      </c>
      <c r="D96" s="13" t="s">
        <v>54</v>
      </c>
      <c r="E96" s="13"/>
      <c r="F96" s="19">
        <v>1224.94</v>
      </c>
      <c r="G96" s="19">
        <v>1224.94</v>
      </c>
      <c r="H96" s="14">
        <f t="shared" si="17"/>
        <v>14699.28</v>
      </c>
      <c r="I96" s="17">
        <f t="shared" si="15"/>
        <v>0</v>
      </c>
      <c r="J96" s="17">
        <f t="shared" si="15"/>
        <v>0</v>
      </c>
    </row>
    <row r="97" spans="3:12" ht="15.75" thickBot="1" x14ac:dyDescent="0.3">
      <c r="C97" s="133" t="s">
        <v>41</v>
      </c>
      <c r="D97" s="134"/>
      <c r="E97" s="103">
        <f>SUM(E88:E96)</f>
        <v>13</v>
      </c>
      <c r="F97" s="19"/>
      <c r="G97" s="14">
        <f>SUM(G88:G96)</f>
        <v>41721.07</v>
      </c>
      <c r="H97" s="14">
        <f>SUM(H88:H96)</f>
        <v>500652.84</v>
      </c>
      <c r="I97" s="17">
        <f t="shared" si="15"/>
        <v>-225.34000000000378</v>
      </c>
      <c r="J97" s="17">
        <f>H97-H83</f>
        <v>-2704.0800000000745</v>
      </c>
    </row>
    <row r="99" spans="3:12" ht="15.75" thickBot="1" x14ac:dyDescent="0.3"/>
    <row r="100" spans="3:12" ht="15.75" thickBot="1" x14ac:dyDescent="0.3">
      <c r="C100" s="135" t="s">
        <v>71</v>
      </c>
      <c r="D100" s="135"/>
      <c r="E100" s="135"/>
      <c r="F100" s="135"/>
      <c r="G100" s="135"/>
      <c r="H100" s="135"/>
    </row>
    <row r="101" spans="3:12" ht="15.75" thickBot="1" x14ac:dyDescent="0.3">
      <c r="C101" s="139" t="s">
        <v>76</v>
      </c>
      <c r="D101" s="140"/>
      <c r="E101" s="140"/>
      <c r="F101" s="140"/>
      <c r="G101" s="140"/>
      <c r="H101" s="141"/>
    </row>
    <row r="102" spans="3:12" ht="45.75" thickBot="1" x14ac:dyDescent="0.3">
      <c r="C102" s="15" t="s">
        <v>0</v>
      </c>
      <c r="D102" s="16" t="s">
        <v>9</v>
      </c>
      <c r="E102" s="16" t="s">
        <v>10</v>
      </c>
      <c r="F102" s="16" t="s">
        <v>11</v>
      </c>
      <c r="G102" s="16" t="s">
        <v>12</v>
      </c>
      <c r="H102" s="16" t="s">
        <v>13</v>
      </c>
    </row>
    <row r="103" spans="3:12" ht="15.75" thickBot="1" x14ac:dyDescent="0.3">
      <c r="C103" s="96">
        <v>1</v>
      </c>
      <c r="D103" s="97" t="s">
        <v>32</v>
      </c>
      <c r="E103" s="96">
        <v>1</v>
      </c>
      <c r="F103" s="98">
        <v>1877.26</v>
      </c>
      <c r="G103" s="98">
        <f>E103*F103</f>
        <v>1877.26</v>
      </c>
      <c r="H103" s="98">
        <f>12*G103</f>
        <v>22527.119999999999</v>
      </c>
      <c r="I103" s="99">
        <f t="shared" ref="I103:J112" si="18">G103-G88</f>
        <v>87.6099999999999</v>
      </c>
      <c r="J103" s="99">
        <f t="shared" si="18"/>
        <v>1051.3199999999961</v>
      </c>
    </row>
    <row r="104" spans="3:12" ht="15.75" thickBot="1" x14ac:dyDescent="0.3">
      <c r="C104" s="96">
        <v>2</v>
      </c>
      <c r="D104" s="97" t="s">
        <v>33</v>
      </c>
      <c r="E104" s="96">
        <v>2</v>
      </c>
      <c r="F104" s="98">
        <v>2682.71</v>
      </c>
      <c r="G104" s="98">
        <f t="shared" ref="G104:G109" si="19">E104*F104</f>
        <v>5365.42</v>
      </c>
      <c r="H104" s="98">
        <f t="shared" ref="H104:H111" si="20">12*G104</f>
        <v>64385.04</v>
      </c>
      <c r="I104" s="99">
        <f t="shared" si="18"/>
        <v>238.61999999999989</v>
      </c>
      <c r="J104" s="99">
        <f t="shared" si="18"/>
        <v>2863.4399999999951</v>
      </c>
    </row>
    <row r="105" spans="3:12" ht="15.75" thickBot="1" x14ac:dyDescent="0.3">
      <c r="C105" s="96">
        <v>3</v>
      </c>
      <c r="D105" s="97" t="s">
        <v>34</v>
      </c>
      <c r="E105" s="96">
        <v>4</v>
      </c>
      <c r="F105" s="98">
        <v>2230.75</v>
      </c>
      <c r="G105" s="98">
        <f t="shared" si="19"/>
        <v>8923</v>
      </c>
      <c r="H105" s="98">
        <f t="shared" si="20"/>
        <v>107076</v>
      </c>
      <c r="I105" s="99">
        <f t="shared" si="18"/>
        <v>423.04000000000087</v>
      </c>
      <c r="J105" s="99">
        <f t="shared" si="18"/>
        <v>5076.4800000000105</v>
      </c>
    </row>
    <row r="106" spans="3:12" ht="15.75" thickBot="1" x14ac:dyDescent="0.3">
      <c r="C106" s="96">
        <v>4</v>
      </c>
      <c r="D106" s="97" t="s">
        <v>35</v>
      </c>
      <c r="E106" s="96">
        <v>1</v>
      </c>
      <c r="F106" s="98">
        <v>3779.64</v>
      </c>
      <c r="G106" s="98">
        <f t="shared" si="19"/>
        <v>3779.64</v>
      </c>
      <c r="H106" s="98">
        <f t="shared" si="20"/>
        <v>45355.68</v>
      </c>
      <c r="I106" s="99">
        <f t="shared" si="18"/>
        <v>162.5</v>
      </c>
      <c r="J106" s="99">
        <f t="shared" si="18"/>
        <v>1950</v>
      </c>
    </row>
    <row r="107" spans="3:12" ht="15.75" thickBot="1" x14ac:dyDescent="0.3">
      <c r="C107" s="96">
        <v>5</v>
      </c>
      <c r="D107" s="97" t="s">
        <v>36</v>
      </c>
      <c r="E107" s="96">
        <v>2</v>
      </c>
      <c r="F107" s="98">
        <v>3740.51</v>
      </c>
      <c r="G107" s="98">
        <f t="shared" si="19"/>
        <v>7481.02</v>
      </c>
      <c r="H107" s="98">
        <f t="shared" si="20"/>
        <v>89772.24</v>
      </c>
      <c r="I107" s="99">
        <f t="shared" si="18"/>
        <v>326.98000000000047</v>
      </c>
      <c r="J107" s="99">
        <f t="shared" si="18"/>
        <v>3923.7600000000093</v>
      </c>
    </row>
    <row r="108" spans="3:12" ht="15.75" thickBot="1" x14ac:dyDescent="0.3">
      <c r="C108" s="96">
        <v>6</v>
      </c>
      <c r="D108" s="97" t="s">
        <v>37</v>
      </c>
      <c r="E108" s="96">
        <v>2</v>
      </c>
      <c r="F108" s="98">
        <v>4237.84</v>
      </c>
      <c r="G108" s="98">
        <f t="shared" si="19"/>
        <v>8475.68</v>
      </c>
      <c r="H108" s="98">
        <f t="shared" si="20"/>
        <v>101708.16</v>
      </c>
      <c r="I108" s="99">
        <f t="shared" si="18"/>
        <v>364.84000000000015</v>
      </c>
      <c r="J108" s="99">
        <f t="shared" si="18"/>
        <v>4378.0800000000017</v>
      </c>
      <c r="K108" s="101">
        <f>SUM(G103:G108)</f>
        <v>35902.020000000004</v>
      </c>
      <c r="L108" s="17">
        <f>G109+G110+G111</f>
        <v>7426.49</v>
      </c>
    </row>
    <row r="109" spans="3:12" ht="15.75" thickBot="1" x14ac:dyDescent="0.3">
      <c r="C109" s="96">
        <v>7</v>
      </c>
      <c r="D109" s="97" t="s">
        <v>38</v>
      </c>
      <c r="E109" s="96">
        <v>1</v>
      </c>
      <c r="F109" s="98">
        <v>5085.1099999999997</v>
      </c>
      <c r="G109" s="98">
        <f t="shared" si="19"/>
        <v>5085.1099999999997</v>
      </c>
      <c r="H109" s="98">
        <f t="shared" si="20"/>
        <v>61021.319999999992</v>
      </c>
      <c r="I109" s="99">
        <f t="shared" si="18"/>
        <v>3.1199999999998909</v>
      </c>
      <c r="J109" s="99">
        <f t="shared" si="18"/>
        <v>37.439999999995052</v>
      </c>
    </row>
    <row r="110" spans="3:12" ht="15.75" thickBot="1" x14ac:dyDescent="0.3">
      <c r="C110" s="96">
        <v>14</v>
      </c>
      <c r="D110" s="97" t="s">
        <v>53</v>
      </c>
      <c r="E110" s="97"/>
      <c r="F110" s="98">
        <v>1116.44</v>
      </c>
      <c r="G110" s="98">
        <v>1116.44</v>
      </c>
      <c r="H110" s="98">
        <f t="shared" si="20"/>
        <v>13397.28</v>
      </c>
      <c r="I110" s="99">
        <f t="shared" si="18"/>
        <v>0.73000000000001819</v>
      </c>
      <c r="J110" s="99">
        <f t="shared" si="18"/>
        <v>8.7600000000002183</v>
      </c>
    </row>
    <row r="111" spans="3:12" ht="15.75" thickBot="1" x14ac:dyDescent="0.3">
      <c r="C111" s="103">
        <v>16</v>
      </c>
      <c r="D111" s="13" t="s">
        <v>54</v>
      </c>
      <c r="E111" s="13"/>
      <c r="F111" s="19">
        <v>1224.94</v>
      </c>
      <c r="G111" s="19">
        <v>1224.94</v>
      </c>
      <c r="H111" s="14">
        <f t="shared" si="20"/>
        <v>14699.28</v>
      </c>
      <c r="I111" s="17">
        <f t="shared" si="18"/>
        <v>0</v>
      </c>
      <c r="J111" s="17">
        <f t="shared" si="18"/>
        <v>0</v>
      </c>
    </row>
    <row r="112" spans="3:12" ht="15.75" thickBot="1" x14ac:dyDescent="0.3">
      <c r="C112" s="133" t="s">
        <v>41</v>
      </c>
      <c r="D112" s="134"/>
      <c r="E112" s="103">
        <f>SUM(E103:E111)</f>
        <v>13</v>
      </c>
      <c r="F112" s="19"/>
      <c r="G112" s="14">
        <f>SUM(G103:G111)</f>
        <v>43328.510000000009</v>
      </c>
      <c r="H112" s="14">
        <f>SUM(H103:H111)</f>
        <v>519942.12000000005</v>
      </c>
      <c r="I112" s="17">
        <f t="shared" si="18"/>
        <v>1607.4400000000096</v>
      </c>
      <c r="J112" s="17">
        <f t="shared" si="18"/>
        <v>19289.280000000028</v>
      </c>
    </row>
    <row r="113" spans="2:18" ht="15.75" thickBot="1" x14ac:dyDescent="0.3">
      <c r="C113" s="139" t="s">
        <v>77</v>
      </c>
      <c r="D113" s="140"/>
      <c r="E113" s="140"/>
      <c r="F113" s="140"/>
      <c r="G113" s="140"/>
      <c r="H113" s="141"/>
    </row>
    <row r="114" spans="2:18" ht="45.75" thickBot="1" x14ac:dyDescent="0.3">
      <c r="C114" s="15" t="s">
        <v>0</v>
      </c>
      <c r="D114" s="16" t="s">
        <v>9</v>
      </c>
      <c r="E114" s="16" t="s">
        <v>10</v>
      </c>
      <c r="F114" s="16" t="s">
        <v>11</v>
      </c>
      <c r="G114" s="16" t="s">
        <v>12</v>
      </c>
      <c r="H114" s="16" t="s">
        <v>13</v>
      </c>
    </row>
    <row r="115" spans="2:18" ht="15.75" thickBot="1" x14ac:dyDescent="0.3">
      <c r="C115" s="20">
        <v>1</v>
      </c>
      <c r="D115" s="18" t="s">
        <v>32</v>
      </c>
      <c r="E115" s="20">
        <v>1</v>
      </c>
      <c r="F115" s="19">
        <v>1877.26</v>
      </c>
      <c r="G115" s="19">
        <f>E115*F115</f>
        <v>1877.26</v>
      </c>
      <c r="H115" s="19">
        <f>12*G115</f>
        <v>22527.119999999999</v>
      </c>
      <c r="I115" s="100">
        <f t="shared" ref="I115:J124" si="21">G115-G103</f>
        <v>0</v>
      </c>
      <c r="J115" s="100">
        <f t="shared" si="21"/>
        <v>0</v>
      </c>
    </row>
    <row r="116" spans="2:18" ht="15.75" thickBot="1" x14ac:dyDescent="0.3">
      <c r="C116" s="96">
        <v>2</v>
      </c>
      <c r="D116" s="97" t="s">
        <v>33</v>
      </c>
      <c r="E116" s="96">
        <v>2</v>
      </c>
      <c r="F116" s="98">
        <v>2687.39</v>
      </c>
      <c r="G116" s="98">
        <f>E116*F116</f>
        <v>5374.78</v>
      </c>
      <c r="H116" s="98">
        <f t="shared" ref="H116:H123" si="22">12*G116</f>
        <v>64497.36</v>
      </c>
      <c r="I116" s="99">
        <f>G116-G104</f>
        <v>9.3599999999996726</v>
      </c>
      <c r="J116" s="99">
        <f t="shared" si="21"/>
        <v>112.31999999999971</v>
      </c>
    </row>
    <row r="117" spans="2:18" ht="15.75" thickBot="1" x14ac:dyDescent="0.3">
      <c r="C117" s="20">
        <v>3</v>
      </c>
      <c r="D117" s="18" t="s">
        <v>34</v>
      </c>
      <c r="E117" s="20">
        <v>4</v>
      </c>
      <c r="F117" s="19">
        <v>2230.75</v>
      </c>
      <c r="G117" s="19">
        <f t="shared" ref="G117:G121" si="23">E117*F117</f>
        <v>8923</v>
      </c>
      <c r="H117" s="19">
        <f t="shared" si="22"/>
        <v>107076</v>
      </c>
      <c r="I117" s="100">
        <f t="shared" si="21"/>
        <v>0</v>
      </c>
      <c r="J117" s="100">
        <f t="shared" si="21"/>
        <v>0</v>
      </c>
      <c r="O117" s="132"/>
      <c r="P117" s="132"/>
      <c r="Q117" s="132"/>
      <c r="R117" s="132"/>
    </row>
    <row r="118" spans="2:18" ht="15.75" thickBot="1" x14ac:dyDescent="0.3">
      <c r="C118" s="20">
        <v>4</v>
      </c>
      <c r="D118" s="18" t="s">
        <v>35</v>
      </c>
      <c r="E118" s="20">
        <v>1</v>
      </c>
      <c r="F118" s="19">
        <v>3779.64</v>
      </c>
      <c r="G118" s="19">
        <f t="shared" si="23"/>
        <v>3779.64</v>
      </c>
      <c r="H118" s="19">
        <f t="shared" si="22"/>
        <v>45355.68</v>
      </c>
      <c r="I118" s="100">
        <f t="shared" si="21"/>
        <v>0</v>
      </c>
      <c r="J118" s="100">
        <f t="shared" si="21"/>
        <v>0</v>
      </c>
      <c r="O118" s="132"/>
      <c r="P118" s="132"/>
      <c r="Q118" s="132"/>
      <c r="R118" s="132"/>
    </row>
    <row r="119" spans="2:18" ht="15.75" thickBot="1" x14ac:dyDescent="0.3">
      <c r="C119" s="20">
        <v>5</v>
      </c>
      <c r="D119" s="18" t="s">
        <v>36</v>
      </c>
      <c r="E119" s="20">
        <v>2</v>
      </c>
      <c r="F119" s="19">
        <v>3740.51</v>
      </c>
      <c r="G119" s="19">
        <f t="shared" si="23"/>
        <v>7481.02</v>
      </c>
      <c r="H119" s="19">
        <f t="shared" si="22"/>
        <v>89772.24</v>
      </c>
      <c r="I119" s="100">
        <f t="shared" si="21"/>
        <v>0</v>
      </c>
      <c r="J119" s="100">
        <f t="shared" si="21"/>
        <v>0</v>
      </c>
      <c r="O119" s="132"/>
      <c r="P119" s="132"/>
      <c r="Q119" s="132"/>
      <c r="R119" s="132"/>
    </row>
    <row r="120" spans="2:18" ht="15.75" thickBot="1" x14ac:dyDescent="0.3">
      <c r="C120" s="20">
        <v>6</v>
      </c>
      <c r="D120" s="18" t="s">
        <v>37</v>
      </c>
      <c r="E120" s="20">
        <v>2</v>
      </c>
      <c r="F120" s="19">
        <v>4237.84</v>
      </c>
      <c r="G120" s="19">
        <f t="shared" si="23"/>
        <v>8475.68</v>
      </c>
      <c r="H120" s="19">
        <f t="shared" si="22"/>
        <v>101708.16</v>
      </c>
      <c r="I120" s="100">
        <f t="shared" si="21"/>
        <v>0</v>
      </c>
      <c r="J120" s="100">
        <f t="shared" si="21"/>
        <v>0</v>
      </c>
      <c r="K120" s="101">
        <f>SUM(G115:G120)</f>
        <v>35911.380000000005</v>
      </c>
      <c r="L120" s="17">
        <f>G121+G122+G123</f>
        <v>7426.49</v>
      </c>
      <c r="O120" s="132"/>
      <c r="P120" s="132"/>
      <c r="Q120" s="132"/>
      <c r="R120" s="132"/>
    </row>
    <row r="121" spans="2:18" ht="15.75" thickBot="1" x14ac:dyDescent="0.3">
      <c r="C121" s="20">
        <v>7</v>
      </c>
      <c r="D121" s="18" t="s">
        <v>38</v>
      </c>
      <c r="E121" s="20">
        <v>1</v>
      </c>
      <c r="F121" s="19">
        <v>5085.1099999999997</v>
      </c>
      <c r="G121" s="19">
        <f t="shared" si="23"/>
        <v>5085.1099999999997</v>
      </c>
      <c r="H121" s="19">
        <f t="shared" si="22"/>
        <v>61021.319999999992</v>
      </c>
      <c r="I121" s="100">
        <f t="shared" si="21"/>
        <v>0</v>
      </c>
      <c r="J121" s="100">
        <f t="shared" si="21"/>
        <v>0</v>
      </c>
      <c r="O121" s="132"/>
      <c r="P121" s="132"/>
      <c r="Q121" s="132"/>
      <c r="R121" s="132"/>
    </row>
    <row r="122" spans="2:18" ht="15.75" thickBot="1" x14ac:dyDescent="0.3">
      <c r="C122" s="20">
        <v>14</v>
      </c>
      <c r="D122" s="18" t="s">
        <v>53</v>
      </c>
      <c r="E122" s="18"/>
      <c r="F122" s="19">
        <v>1116.44</v>
      </c>
      <c r="G122" s="19">
        <v>1116.44</v>
      </c>
      <c r="H122" s="19">
        <f t="shared" si="22"/>
        <v>13397.28</v>
      </c>
      <c r="I122" s="100">
        <f t="shared" si="21"/>
        <v>0</v>
      </c>
      <c r="J122" s="100">
        <f t="shared" si="21"/>
        <v>0</v>
      </c>
    </row>
    <row r="123" spans="2:18" ht="15.75" thickBot="1" x14ac:dyDescent="0.3">
      <c r="C123" s="103">
        <v>16</v>
      </c>
      <c r="D123" s="13" t="s">
        <v>54</v>
      </c>
      <c r="E123" s="13"/>
      <c r="F123" s="19">
        <v>1224.94</v>
      </c>
      <c r="G123" s="19">
        <v>1224.94</v>
      </c>
      <c r="H123" s="14">
        <f t="shared" si="22"/>
        <v>14699.28</v>
      </c>
      <c r="I123" s="17">
        <f t="shared" si="21"/>
        <v>0</v>
      </c>
      <c r="J123" s="17">
        <f t="shared" si="21"/>
        <v>0</v>
      </c>
    </row>
    <row r="124" spans="2:18" ht="15.75" thickBot="1" x14ac:dyDescent="0.3">
      <c r="C124" s="133" t="s">
        <v>41</v>
      </c>
      <c r="D124" s="134"/>
      <c r="E124" s="103">
        <f>SUM(E115:E123)</f>
        <v>13</v>
      </c>
      <c r="F124" s="19"/>
      <c r="G124" s="14">
        <f>SUM(G115:G123)</f>
        <v>43337.87000000001</v>
      </c>
      <c r="H124" s="14">
        <f>SUM(H115:H123)</f>
        <v>520054.44</v>
      </c>
      <c r="I124" s="17">
        <f t="shared" si="21"/>
        <v>9.3600000000005821</v>
      </c>
      <c r="J124" s="17">
        <f t="shared" si="21"/>
        <v>112.31999999994878</v>
      </c>
    </row>
    <row r="125" spans="2:18" x14ac:dyDescent="0.25">
      <c r="G125" s="17">
        <f>G124-G97</f>
        <v>1616.8000000000102</v>
      </c>
      <c r="H125" s="17">
        <f>H124-H97</f>
        <v>19401.599999999977</v>
      </c>
    </row>
    <row r="126" spans="2:18" ht="15.75" thickBot="1" x14ac:dyDescent="0.3"/>
    <row r="127" spans="2:18" ht="15.75" thickBot="1" x14ac:dyDescent="0.3">
      <c r="B127" s="108"/>
      <c r="C127" s="135" t="s">
        <v>79</v>
      </c>
      <c r="D127" s="135"/>
      <c r="E127" s="135"/>
      <c r="F127" s="135"/>
      <c r="G127" s="135"/>
      <c r="H127" s="135"/>
    </row>
    <row r="128" spans="2:18" ht="15.75" thickBot="1" x14ac:dyDescent="0.3">
      <c r="B128" s="142"/>
      <c r="C128" s="139" t="s">
        <v>76</v>
      </c>
      <c r="D128" s="140"/>
      <c r="E128" s="140"/>
      <c r="F128" s="140"/>
      <c r="G128" s="140"/>
      <c r="H128" s="141"/>
    </row>
    <row r="129" spans="2:12" ht="45.75" thickBot="1" x14ac:dyDescent="0.3">
      <c r="B129" s="143"/>
      <c r="C129" s="15" t="s">
        <v>0</v>
      </c>
      <c r="D129" s="16" t="s">
        <v>9</v>
      </c>
      <c r="E129" s="16" t="s">
        <v>10</v>
      </c>
      <c r="F129" s="16" t="s">
        <v>80</v>
      </c>
      <c r="G129" s="16" t="s">
        <v>81</v>
      </c>
      <c r="H129" s="16" t="s">
        <v>82</v>
      </c>
    </row>
    <row r="130" spans="2:12" ht="15.75" thickBot="1" x14ac:dyDescent="0.3">
      <c r="B130" s="144" t="s">
        <v>83</v>
      </c>
      <c r="C130" s="107">
        <v>1</v>
      </c>
      <c r="D130" s="18" t="s">
        <v>32</v>
      </c>
      <c r="E130" s="20">
        <v>1</v>
      </c>
      <c r="F130" s="104">
        <v>1877.92</v>
      </c>
      <c r="G130" s="104">
        <f>E130*F130</f>
        <v>1877.92</v>
      </c>
      <c r="H130" s="104">
        <f>12*G130</f>
        <v>22535.040000000001</v>
      </c>
      <c r="I130" s="100">
        <f>G130-G103</f>
        <v>0.66000000000008185</v>
      </c>
      <c r="J130" s="100">
        <f>H130-H103</f>
        <v>7.9200000000018917</v>
      </c>
    </row>
    <row r="131" spans="2:12" ht="15.75" thickBot="1" x14ac:dyDescent="0.3">
      <c r="B131" s="144"/>
      <c r="C131" s="107">
        <v>2</v>
      </c>
      <c r="D131" s="18" t="s">
        <v>33</v>
      </c>
      <c r="E131" s="20">
        <v>2</v>
      </c>
      <c r="F131" s="104">
        <v>2683.06</v>
      </c>
      <c r="G131" s="104">
        <f t="shared" ref="G131:G136" si="24">E131*F131</f>
        <v>5366.12</v>
      </c>
      <c r="H131" s="104">
        <f t="shared" ref="H131:H138" si="25">12*G131</f>
        <v>64393.440000000002</v>
      </c>
      <c r="I131" s="100">
        <f t="shared" ref="I131:J139" si="26">G131-G104</f>
        <v>0.6999999999998181</v>
      </c>
      <c r="J131" s="100">
        <f t="shared" si="26"/>
        <v>8.4000000000014552</v>
      </c>
    </row>
    <row r="132" spans="2:12" ht="15.75" thickBot="1" x14ac:dyDescent="0.3">
      <c r="B132" s="144"/>
      <c r="C132" s="107">
        <v>3</v>
      </c>
      <c r="D132" s="18" t="s">
        <v>34</v>
      </c>
      <c r="E132" s="20">
        <v>4</v>
      </c>
      <c r="F132" s="104">
        <v>2231.02</v>
      </c>
      <c r="G132" s="104">
        <f t="shared" si="24"/>
        <v>8924.08</v>
      </c>
      <c r="H132" s="104">
        <f t="shared" si="25"/>
        <v>107088.95999999999</v>
      </c>
      <c r="I132" s="100">
        <f t="shared" si="26"/>
        <v>1.0799999999999272</v>
      </c>
      <c r="J132" s="100">
        <f t="shared" si="26"/>
        <v>12.959999999991851</v>
      </c>
    </row>
    <row r="133" spans="2:12" ht="15.75" thickBot="1" x14ac:dyDescent="0.3">
      <c r="B133" s="144"/>
      <c r="C133" s="107">
        <v>4</v>
      </c>
      <c r="D133" s="18" t="s">
        <v>35</v>
      </c>
      <c r="E133" s="20">
        <v>1</v>
      </c>
      <c r="F133" s="104">
        <v>3784.92</v>
      </c>
      <c r="G133" s="104">
        <f t="shared" si="24"/>
        <v>3784.92</v>
      </c>
      <c r="H133" s="104">
        <f t="shared" si="25"/>
        <v>45419.040000000001</v>
      </c>
      <c r="I133" s="100">
        <f t="shared" si="26"/>
        <v>5.2800000000002001</v>
      </c>
      <c r="J133" s="100">
        <f t="shared" si="26"/>
        <v>63.360000000000582</v>
      </c>
    </row>
    <row r="134" spans="2:12" ht="15.75" thickBot="1" x14ac:dyDescent="0.3">
      <c r="B134" s="144"/>
      <c r="C134" s="107">
        <v>5</v>
      </c>
      <c r="D134" s="18" t="s">
        <v>36</v>
      </c>
      <c r="E134" s="20">
        <v>2</v>
      </c>
      <c r="F134" s="104">
        <v>3740.94</v>
      </c>
      <c r="G134" s="104">
        <f t="shared" si="24"/>
        <v>7481.88</v>
      </c>
      <c r="H134" s="104">
        <f t="shared" si="25"/>
        <v>89782.56</v>
      </c>
      <c r="I134" s="100">
        <f t="shared" si="26"/>
        <v>0.85999999999967258</v>
      </c>
      <c r="J134" s="100">
        <f t="shared" si="26"/>
        <v>10.319999999992433</v>
      </c>
    </row>
    <row r="135" spans="2:12" ht="15.75" thickBot="1" x14ac:dyDescent="0.3">
      <c r="B135" s="144"/>
      <c r="C135" s="107">
        <v>6</v>
      </c>
      <c r="D135" s="18" t="s">
        <v>37</v>
      </c>
      <c r="E135" s="20">
        <v>2</v>
      </c>
      <c r="F135" s="104">
        <v>4238.32</v>
      </c>
      <c r="G135" s="104">
        <f>E135*F135</f>
        <v>8476.64</v>
      </c>
      <c r="H135" s="104">
        <f t="shared" si="25"/>
        <v>101719.67999999999</v>
      </c>
      <c r="I135" s="100">
        <f t="shared" si="26"/>
        <v>0.95999999999912689</v>
      </c>
      <c r="J135" s="100">
        <f t="shared" si="26"/>
        <v>11.519999999989523</v>
      </c>
      <c r="K135" s="101">
        <f>SUM(G130:G135)</f>
        <v>35911.56</v>
      </c>
      <c r="L135" s="106">
        <f>G136+G137+G138</f>
        <v>7716.2000000000007</v>
      </c>
    </row>
    <row r="136" spans="2:12" ht="15.75" thickBot="1" x14ac:dyDescent="0.3">
      <c r="B136" s="136" t="s">
        <v>84</v>
      </c>
      <c r="C136" s="107">
        <v>7</v>
      </c>
      <c r="D136" s="18" t="s">
        <v>38</v>
      </c>
      <c r="E136" s="20">
        <v>1</v>
      </c>
      <c r="F136" s="104">
        <v>5322.24</v>
      </c>
      <c r="G136" s="104">
        <f t="shared" si="24"/>
        <v>5322.24</v>
      </c>
      <c r="H136" s="104">
        <f t="shared" si="25"/>
        <v>63866.879999999997</v>
      </c>
      <c r="I136" s="100">
        <f t="shared" si="26"/>
        <v>237.13000000000011</v>
      </c>
      <c r="J136" s="100">
        <f t="shared" si="26"/>
        <v>2845.5600000000049</v>
      </c>
    </row>
    <row r="137" spans="2:12" ht="15.75" thickBot="1" x14ac:dyDescent="0.3">
      <c r="B137" s="136"/>
      <c r="C137" s="107">
        <v>14</v>
      </c>
      <c r="D137" s="18" t="s">
        <v>53</v>
      </c>
      <c r="E137" s="18"/>
      <c r="F137" s="104">
        <v>1169.02</v>
      </c>
      <c r="G137" s="104">
        <f>F137</f>
        <v>1169.02</v>
      </c>
      <c r="H137" s="104">
        <f t="shared" si="25"/>
        <v>14028.24</v>
      </c>
      <c r="I137" s="100">
        <f t="shared" si="26"/>
        <v>52.579999999999927</v>
      </c>
      <c r="J137" s="100">
        <f t="shared" si="26"/>
        <v>630.95999999999913</v>
      </c>
    </row>
    <row r="138" spans="2:12" ht="15.75" thickBot="1" x14ac:dyDescent="0.3">
      <c r="B138" s="136"/>
      <c r="C138" s="102">
        <v>16</v>
      </c>
      <c r="D138" s="13" t="s">
        <v>54</v>
      </c>
      <c r="E138" s="13"/>
      <c r="F138" s="104">
        <v>1224.94</v>
      </c>
      <c r="G138" s="104">
        <f>F138</f>
        <v>1224.94</v>
      </c>
      <c r="H138" s="105">
        <f t="shared" si="25"/>
        <v>14699.28</v>
      </c>
      <c r="I138" s="100">
        <f t="shared" si="26"/>
        <v>0</v>
      </c>
      <c r="J138" s="100">
        <f t="shared" si="26"/>
        <v>0</v>
      </c>
    </row>
    <row r="139" spans="2:12" ht="15.75" thickBot="1" x14ac:dyDescent="0.3">
      <c r="C139" s="137" t="s">
        <v>86</v>
      </c>
      <c r="D139" s="138"/>
      <c r="E139" s="109">
        <f>SUM(E130:E138)</f>
        <v>13</v>
      </c>
      <c r="F139" s="110"/>
      <c r="G139" s="111">
        <f>SUM(G130:G138)</f>
        <v>43627.759999999995</v>
      </c>
      <c r="H139" s="111">
        <f>SUM(H130:H138)</f>
        <v>523533.12000000005</v>
      </c>
      <c r="I139" s="100">
        <f t="shared" si="26"/>
        <v>299.24999999998545</v>
      </c>
      <c r="J139" s="100">
        <f t="shared" si="26"/>
        <v>3591</v>
      </c>
    </row>
    <row r="140" spans="2:12" ht="15.75" thickBot="1" x14ac:dyDescent="0.3">
      <c r="B140" s="142"/>
      <c r="C140" s="139" t="s">
        <v>77</v>
      </c>
      <c r="D140" s="140"/>
      <c r="E140" s="140"/>
      <c r="F140" s="140"/>
      <c r="G140" s="140"/>
      <c r="H140" s="141"/>
    </row>
    <row r="141" spans="2:12" ht="45.75" thickBot="1" x14ac:dyDescent="0.3">
      <c r="B141" s="143"/>
      <c r="C141" s="15" t="s">
        <v>0</v>
      </c>
      <c r="D141" s="16" t="s">
        <v>9</v>
      </c>
      <c r="E141" s="16" t="s">
        <v>10</v>
      </c>
      <c r="F141" s="16" t="s">
        <v>80</v>
      </c>
      <c r="G141" s="16" t="s">
        <v>81</v>
      </c>
      <c r="H141" s="16" t="s">
        <v>82</v>
      </c>
    </row>
    <row r="142" spans="2:12" ht="15.75" customHeight="1" thickBot="1" x14ac:dyDescent="0.3">
      <c r="B142" s="144" t="s">
        <v>83</v>
      </c>
      <c r="C142" s="20">
        <v>1</v>
      </c>
      <c r="D142" s="18" t="s">
        <v>32</v>
      </c>
      <c r="E142" s="20">
        <v>1</v>
      </c>
      <c r="F142" s="104">
        <v>1877.92</v>
      </c>
      <c r="G142" s="104">
        <f>E142*F142</f>
        <v>1877.92</v>
      </c>
      <c r="H142" s="104">
        <f>12*G142</f>
        <v>22535.040000000001</v>
      </c>
      <c r="I142" s="100">
        <f>G142-G115</f>
        <v>0.66000000000008185</v>
      </c>
      <c r="J142" s="100">
        <f>H142-H115</f>
        <v>7.9200000000018917</v>
      </c>
    </row>
    <row r="143" spans="2:12" ht="15.75" thickBot="1" x14ac:dyDescent="0.3">
      <c r="B143" s="144"/>
      <c r="C143" s="20">
        <v>2</v>
      </c>
      <c r="D143" s="18" t="s">
        <v>33</v>
      </c>
      <c r="E143" s="20">
        <v>2</v>
      </c>
      <c r="F143" s="104">
        <v>2687.83</v>
      </c>
      <c r="G143" s="104">
        <f t="shared" ref="G143:G148" si="27">E143*F143</f>
        <v>5375.66</v>
      </c>
      <c r="H143" s="104">
        <f t="shared" ref="H143:H150" si="28">12*G143</f>
        <v>64507.92</v>
      </c>
      <c r="I143" s="100">
        <f t="shared" ref="I143:J151" si="29">G143-G116</f>
        <v>0.88000000000010914</v>
      </c>
      <c r="J143" s="100">
        <f t="shared" si="29"/>
        <v>10.559999999997672</v>
      </c>
    </row>
    <row r="144" spans="2:12" ht="15.75" thickBot="1" x14ac:dyDescent="0.3">
      <c r="B144" s="144"/>
      <c r="C144" s="20">
        <v>3</v>
      </c>
      <c r="D144" s="18" t="s">
        <v>34</v>
      </c>
      <c r="E144" s="20">
        <v>4</v>
      </c>
      <c r="F144" s="104">
        <v>2231.02</v>
      </c>
      <c r="G144" s="104">
        <f t="shared" si="27"/>
        <v>8924.08</v>
      </c>
      <c r="H144" s="104">
        <f t="shared" si="28"/>
        <v>107088.95999999999</v>
      </c>
      <c r="I144" s="100">
        <f t="shared" si="29"/>
        <v>1.0799999999999272</v>
      </c>
      <c r="J144" s="100">
        <f t="shared" si="29"/>
        <v>12.959999999991851</v>
      </c>
    </row>
    <row r="145" spans="2:12" ht="15.75" thickBot="1" x14ac:dyDescent="0.3">
      <c r="B145" s="144"/>
      <c r="C145" s="20">
        <v>4</v>
      </c>
      <c r="D145" s="18" t="s">
        <v>35</v>
      </c>
      <c r="E145" s="20">
        <v>1</v>
      </c>
      <c r="F145" s="104">
        <v>3784.92</v>
      </c>
      <c r="G145" s="104">
        <f t="shared" si="27"/>
        <v>3784.92</v>
      </c>
      <c r="H145" s="104">
        <f t="shared" si="28"/>
        <v>45419.040000000001</v>
      </c>
      <c r="I145" s="100">
        <f t="shared" si="29"/>
        <v>5.2800000000002001</v>
      </c>
      <c r="J145" s="100">
        <f t="shared" si="29"/>
        <v>63.360000000000582</v>
      </c>
    </row>
    <row r="146" spans="2:12" ht="15.75" thickBot="1" x14ac:dyDescent="0.3">
      <c r="B146" s="144"/>
      <c r="C146" s="20">
        <v>5</v>
      </c>
      <c r="D146" s="18" t="s">
        <v>36</v>
      </c>
      <c r="E146" s="20">
        <v>2</v>
      </c>
      <c r="F146" s="104">
        <v>3740.94</v>
      </c>
      <c r="G146" s="104">
        <f t="shared" si="27"/>
        <v>7481.88</v>
      </c>
      <c r="H146" s="104">
        <f t="shared" si="28"/>
        <v>89782.56</v>
      </c>
      <c r="I146" s="100">
        <f t="shared" si="29"/>
        <v>0.85999999999967258</v>
      </c>
      <c r="J146" s="100">
        <f t="shared" si="29"/>
        <v>10.319999999992433</v>
      </c>
    </row>
    <row r="147" spans="2:12" ht="15.75" thickBot="1" x14ac:dyDescent="0.3">
      <c r="B147" s="144"/>
      <c r="C147" s="20">
        <v>6</v>
      </c>
      <c r="D147" s="18" t="s">
        <v>37</v>
      </c>
      <c r="E147" s="20">
        <v>2</v>
      </c>
      <c r="F147" s="104">
        <v>4238.32</v>
      </c>
      <c r="G147" s="104">
        <f t="shared" si="27"/>
        <v>8476.64</v>
      </c>
      <c r="H147" s="104">
        <f t="shared" si="28"/>
        <v>101719.67999999999</v>
      </c>
      <c r="I147" s="100">
        <f t="shared" si="29"/>
        <v>0.95999999999912689</v>
      </c>
      <c r="J147" s="100">
        <f t="shared" si="29"/>
        <v>11.519999999989523</v>
      </c>
      <c r="K147" s="101">
        <f>SUM(G142:G147)</f>
        <v>35921.100000000006</v>
      </c>
      <c r="L147" s="106">
        <f>G148+G149+G150</f>
        <v>7716.2000000000007</v>
      </c>
    </row>
    <row r="148" spans="2:12" ht="15.75" customHeight="1" thickBot="1" x14ac:dyDescent="0.3">
      <c r="B148" s="136" t="s">
        <v>84</v>
      </c>
      <c r="C148" s="20">
        <v>7</v>
      </c>
      <c r="D148" s="18" t="s">
        <v>38</v>
      </c>
      <c r="E148" s="20">
        <v>1</v>
      </c>
      <c r="F148" s="104">
        <v>5322.24</v>
      </c>
      <c r="G148" s="104">
        <f t="shared" si="27"/>
        <v>5322.24</v>
      </c>
      <c r="H148" s="104">
        <f t="shared" si="28"/>
        <v>63866.879999999997</v>
      </c>
      <c r="I148" s="100">
        <f t="shared" si="29"/>
        <v>237.13000000000011</v>
      </c>
      <c r="J148" s="100">
        <f t="shared" si="29"/>
        <v>2845.5600000000049</v>
      </c>
    </row>
    <row r="149" spans="2:12" ht="15.75" thickBot="1" x14ac:dyDescent="0.3">
      <c r="B149" s="136"/>
      <c r="C149" s="20">
        <v>14</v>
      </c>
      <c r="D149" s="18" t="s">
        <v>53</v>
      </c>
      <c r="E149" s="18"/>
      <c r="F149" s="104">
        <v>1169.02</v>
      </c>
      <c r="G149" s="104">
        <f>F149</f>
        <v>1169.02</v>
      </c>
      <c r="H149" s="104">
        <f t="shared" si="28"/>
        <v>14028.24</v>
      </c>
      <c r="I149" s="100">
        <f t="shared" si="29"/>
        <v>52.579999999999927</v>
      </c>
      <c r="J149" s="100">
        <f t="shared" si="29"/>
        <v>630.95999999999913</v>
      </c>
    </row>
    <row r="150" spans="2:12" ht="15.75" thickBot="1" x14ac:dyDescent="0.3">
      <c r="B150" s="136"/>
      <c r="C150" s="103">
        <v>16</v>
      </c>
      <c r="D150" s="13" t="s">
        <v>54</v>
      </c>
      <c r="E150" s="13"/>
      <c r="F150" s="104">
        <v>1224.94</v>
      </c>
      <c r="G150" s="104">
        <f>F150</f>
        <v>1224.94</v>
      </c>
      <c r="H150" s="105">
        <f t="shared" si="28"/>
        <v>14699.28</v>
      </c>
      <c r="I150" s="100">
        <f t="shared" si="29"/>
        <v>0</v>
      </c>
      <c r="J150" s="100">
        <f t="shared" si="29"/>
        <v>0</v>
      </c>
    </row>
    <row r="151" spans="2:12" ht="15.75" thickBot="1" x14ac:dyDescent="0.3">
      <c r="C151" s="133" t="s">
        <v>86</v>
      </c>
      <c r="D151" s="134"/>
      <c r="E151" s="103">
        <f>SUM(E142:E150)</f>
        <v>13</v>
      </c>
      <c r="F151" s="104"/>
      <c r="G151" s="105">
        <f>SUM(G142:G150)</f>
        <v>43637.3</v>
      </c>
      <c r="H151" s="105">
        <f>SUM(H142:H150)</f>
        <v>523647.60000000003</v>
      </c>
      <c r="I151" s="100">
        <f t="shared" si="29"/>
        <v>299.42999999999302</v>
      </c>
      <c r="J151" s="100">
        <f t="shared" si="29"/>
        <v>3593.1600000000326</v>
      </c>
    </row>
    <row r="152" spans="2:12" ht="15.75" thickBot="1" x14ac:dyDescent="0.3">
      <c r="C152" s="139" t="s">
        <v>85</v>
      </c>
      <c r="D152" s="140"/>
      <c r="E152" s="140"/>
      <c r="F152" s="140"/>
      <c r="G152" s="140"/>
      <c r="H152" s="141"/>
    </row>
    <row r="153" spans="2:12" ht="45.75" thickBot="1" x14ac:dyDescent="0.3">
      <c r="C153" s="15" t="s">
        <v>0</v>
      </c>
      <c r="D153" s="16" t="s">
        <v>9</v>
      </c>
      <c r="E153" s="16" t="s">
        <v>10</v>
      </c>
      <c r="F153" s="16" t="s">
        <v>80</v>
      </c>
      <c r="G153" s="16" t="s">
        <v>81</v>
      </c>
      <c r="H153" s="16" t="s">
        <v>82</v>
      </c>
    </row>
    <row r="154" spans="2:12" ht="15.75" thickBot="1" x14ac:dyDescent="0.3">
      <c r="C154" s="20">
        <v>1</v>
      </c>
      <c r="D154" s="18" t="s">
        <v>32</v>
      </c>
      <c r="E154" s="20">
        <v>1</v>
      </c>
      <c r="F154" s="104">
        <v>1863.95</v>
      </c>
      <c r="G154" s="104">
        <f>E154*F154</f>
        <v>1863.95</v>
      </c>
      <c r="H154" s="104">
        <f>12*G154</f>
        <v>22367.4</v>
      </c>
      <c r="I154" s="100">
        <f>G154-G142</f>
        <v>-13.970000000000027</v>
      </c>
      <c r="J154" s="100">
        <f>H154-H142</f>
        <v>-167.63999999999942</v>
      </c>
    </row>
    <row r="155" spans="2:12" ht="15.75" thickBot="1" x14ac:dyDescent="0.3">
      <c r="C155" s="20">
        <v>2</v>
      </c>
      <c r="D155" s="18" t="s">
        <v>33</v>
      </c>
      <c r="E155" s="20">
        <v>2</v>
      </c>
      <c r="F155" s="104">
        <v>2666.39</v>
      </c>
      <c r="G155" s="104">
        <f t="shared" ref="G155:G160" si="30">E155*F155</f>
        <v>5332.78</v>
      </c>
      <c r="H155" s="104">
        <f t="shared" ref="H155:H162" si="31">12*G155</f>
        <v>63993.36</v>
      </c>
      <c r="I155" s="100">
        <f t="shared" ref="I155:J163" si="32">G155-G143</f>
        <v>-42.880000000000109</v>
      </c>
      <c r="J155" s="100">
        <f t="shared" si="32"/>
        <v>-514.55999999999767</v>
      </c>
    </row>
    <row r="156" spans="2:12" ht="15.75" thickBot="1" x14ac:dyDescent="0.3">
      <c r="C156" s="20">
        <v>3</v>
      </c>
      <c r="D156" s="18" t="s">
        <v>34</v>
      </c>
      <c r="E156" s="20">
        <v>4</v>
      </c>
      <c r="F156" s="104">
        <v>2213.0100000000002</v>
      </c>
      <c r="G156" s="104">
        <f t="shared" si="30"/>
        <v>8852.0400000000009</v>
      </c>
      <c r="H156" s="104">
        <f t="shared" si="31"/>
        <v>106224.48000000001</v>
      </c>
      <c r="I156" s="100">
        <f t="shared" si="32"/>
        <v>-72.039999999999054</v>
      </c>
      <c r="J156" s="100">
        <f t="shared" si="32"/>
        <v>-864.47999999998137</v>
      </c>
    </row>
    <row r="157" spans="2:12" ht="15.75" thickBot="1" x14ac:dyDescent="0.3">
      <c r="C157" s="20">
        <v>4</v>
      </c>
      <c r="D157" s="18" t="s">
        <v>35</v>
      </c>
      <c r="E157" s="20">
        <v>1</v>
      </c>
      <c r="F157" s="104">
        <v>3757.32</v>
      </c>
      <c r="G157" s="104">
        <f t="shared" si="30"/>
        <v>3757.32</v>
      </c>
      <c r="H157" s="104">
        <f t="shared" si="31"/>
        <v>45087.840000000004</v>
      </c>
      <c r="I157" s="100">
        <f t="shared" si="32"/>
        <v>-27.599999999999909</v>
      </c>
      <c r="J157" s="100">
        <f t="shared" si="32"/>
        <v>-331.19999999999709</v>
      </c>
    </row>
    <row r="158" spans="2:12" ht="15.75" thickBot="1" x14ac:dyDescent="0.3">
      <c r="C158" s="20">
        <v>5</v>
      </c>
      <c r="D158" s="18" t="s">
        <v>36</v>
      </c>
      <c r="E158" s="20">
        <v>2</v>
      </c>
      <c r="F158" s="104">
        <v>3711.51</v>
      </c>
      <c r="G158" s="104">
        <f t="shared" si="30"/>
        <v>7423.02</v>
      </c>
      <c r="H158" s="104">
        <f t="shared" si="31"/>
        <v>89076.24</v>
      </c>
      <c r="I158" s="100">
        <f t="shared" si="32"/>
        <v>-58.859999999999673</v>
      </c>
      <c r="J158" s="100">
        <f t="shared" si="32"/>
        <v>-706.31999999999243</v>
      </c>
    </row>
    <row r="159" spans="2:12" ht="15.75" thickBot="1" x14ac:dyDescent="0.3">
      <c r="C159" s="20">
        <v>6</v>
      </c>
      <c r="D159" s="18" t="s">
        <v>37</v>
      </c>
      <c r="E159" s="20">
        <v>2</v>
      </c>
      <c r="F159" s="104">
        <v>4204.54</v>
      </c>
      <c r="G159" s="104">
        <f t="shared" si="30"/>
        <v>8409.08</v>
      </c>
      <c r="H159" s="104">
        <f t="shared" si="31"/>
        <v>100908.95999999999</v>
      </c>
      <c r="I159" s="100">
        <f t="shared" si="32"/>
        <v>-67.559999999999491</v>
      </c>
      <c r="J159" s="100">
        <f t="shared" si="32"/>
        <v>-810.72000000000116</v>
      </c>
      <c r="K159" s="101">
        <f>SUM(G154:G159)</f>
        <v>35638.19</v>
      </c>
      <c r="L159" s="106">
        <f>G160+G161+G162</f>
        <v>7622.8899999999994</v>
      </c>
    </row>
    <row r="160" spans="2:12" ht="15.75" thickBot="1" x14ac:dyDescent="0.3">
      <c r="C160" s="20">
        <v>7</v>
      </c>
      <c r="D160" s="18" t="s">
        <v>38</v>
      </c>
      <c r="E160" s="20">
        <v>1</v>
      </c>
      <c r="F160" s="104">
        <v>5239.45</v>
      </c>
      <c r="G160" s="104">
        <f t="shared" si="30"/>
        <v>5239.45</v>
      </c>
      <c r="H160" s="104">
        <f t="shared" si="31"/>
        <v>62873.399999999994</v>
      </c>
      <c r="I160" s="100">
        <f t="shared" si="32"/>
        <v>-82.789999999999964</v>
      </c>
      <c r="J160" s="100">
        <f t="shared" si="32"/>
        <v>-993.4800000000032</v>
      </c>
    </row>
    <row r="161" spans="3:12" ht="15.75" thickBot="1" x14ac:dyDescent="0.3">
      <c r="C161" s="20">
        <v>14</v>
      </c>
      <c r="D161" s="18" t="s">
        <v>53</v>
      </c>
      <c r="E161" s="18"/>
      <c r="F161" s="104">
        <v>1158.5</v>
      </c>
      <c r="G161" s="104">
        <v>1158.5</v>
      </c>
      <c r="H161" s="104">
        <f t="shared" si="31"/>
        <v>13902</v>
      </c>
      <c r="I161" s="100">
        <f t="shared" si="32"/>
        <v>-10.519999999999982</v>
      </c>
      <c r="J161" s="100">
        <f t="shared" si="32"/>
        <v>-126.23999999999978</v>
      </c>
    </row>
    <row r="162" spans="3:12" ht="15.75" thickBot="1" x14ac:dyDescent="0.3">
      <c r="C162" s="103">
        <v>16</v>
      </c>
      <c r="D162" s="13" t="s">
        <v>54</v>
      </c>
      <c r="E162" s="13"/>
      <c r="F162" s="104">
        <v>1224.94</v>
      </c>
      <c r="G162" s="104">
        <v>1224.94</v>
      </c>
      <c r="H162" s="105">
        <f t="shared" si="31"/>
        <v>14699.28</v>
      </c>
      <c r="I162" s="100">
        <f t="shared" si="32"/>
        <v>0</v>
      </c>
      <c r="J162" s="100">
        <f t="shared" si="32"/>
        <v>0</v>
      </c>
    </row>
    <row r="163" spans="3:12" ht="15.75" thickBot="1" x14ac:dyDescent="0.3">
      <c r="C163" s="133" t="s">
        <v>86</v>
      </c>
      <c r="D163" s="134"/>
      <c r="E163" s="103">
        <f>SUM(E154:E162)</f>
        <v>13</v>
      </c>
      <c r="F163" s="104"/>
      <c r="G163" s="105">
        <f>SUM(G154:G162)</f>
        <v>43261.08</v>
      </c>
      <c r="H163" s="105">
        <f>SUM(H154:H162)</f>
        <v>519132.96000000008</v>
      </c>
      <c r="I163" s="100">
        <f t="shared" si="32"/>
        <v>-376.22000000000116</v>
      </c>
      <c r="J163" s="100">
        <f t="shared" si="32"/>
        <v>-4514.6399999999558</v>
      </c>
    </row>
    <row r="164" spans="3:12" ht="15.75" thickBot="1" x14ac:dyDescent="0.3">
      <c r="C164" s="139" t="s">
        <v>78</v>
      </c>
      <c r="D164" s="140"/>
      <c r="E164" s="140"/>
      <c r="F164" s="140"/>
      <c r="G164" s="140"/>
      <c r="H164" s="141"/>
    </row>
    <row r="165" spans="3:12" ht="45.75" thickBot="1" x14ac:dyDescent="0.3">
      <c r="C165" s="15" t="s">
        <v>0</v>
      </c>
      <c r="D165" s="16" t="s">
        <v>9</v>
      </c>
      <c r="E165" s="16" t="s">
        <v>10</v>
      </c>
      <c r="F165" s="16" t="s">
        <v>80</v>
      </c>
      <c r="G165" s="16" t="s">
        <v>81</v>
      </c>
      <c r="H165" s="16" t="s">
        <v>82</v>
      </c>
    </row>
    <row r="166" spans="3:12" ht="15.75" thickBot="1" x14ac:dyDescent="0.3">
      <c r="C166" s="20">
        <v>1</v>
      </c>
      <c r="D166" s="18" t="s">
        <v>32</v>
      </c>
      <c r="E166" s="20">
        <v>1</v>
      </c>
      <c r="F166" s="104">
        <v>1877.92</v>
      </c>
      <c r="G166" s="104">
        <f>E166*F166</f>
        <v>1877.92</v>
      </c>
      <c r="H166" s="104">
        <f>12*G166</f>
        <v>22535.040000000001</v>
      </c>
      <c r="I166" s="100">
        <f>G166-G154</f>
        <v>13.970000000000027</v>
      </c>
      <c r="J166" s="100">
        <f>H166-H154</f>
        <v>167.63999999999942</v>
      </c>
    </row>
    <row r="167" spans="3:12" ht="15.75" thickBot="1" x14ac:dyDescent="0.3">
      <c r="C167" s="20">
        <v>2</v>
      </c>
      <c r="D167" s="18" t="s">
        <v>33</v>
      </c>
      <c r="E167" s="20">
        <v>2</v>
      </c>
      <c r="F167" s="104">
        <v>2687.83</v>
      </c>
      <c r="G167" s="104">
        <f t="shared" ref="G167:G172" si="33">E167*F167</f>
        <v>5375.66</v>
      </c>
      <c r="H167" s="104">
        <f t="shared" ref="H167:H174" si="34">12*G167</f>
        <v>64507.92</v>
      </c>
      <c r="I167" s="100">
        <f t="shared" ref="I167:J175" si="35">G167-G155</f>
        <v>42.880000000000109</v>
      </c>
      <c r="J167" s="100">
        <f t="shared" si="35"/>
        <v>514.55999999999767</v>
      </c>
    </row>
    <row r="168" spans="3:12" ht="15.75" thickBot="1" x14ac:dyDescent="0.3">
      <c r="C168" s="20">
        <v>3</v>
      </c>
      <c r="D168" s="18" t="s">
        <v>34</v>
      </c>
      <c r="E168" s="20">
        <v>4</v>
      </c>
      <c r="F168" s="104">
        <v>2231.02</v>
      </c>
      <c r="G168" s="104">
        <f t="shared" si="33"/>
        <v>8924.08</v>
      </c>
      <c r="H168" s="104">
        <f t="shared" si="34"/>
        <v>107088.95999999999</v>
      </c>
      <c r="I168" s="100">
        <f t="shared" si="35"/>
        <v>72.039999999999054</v>
      </c>
      <c r="J168" s="100">
        <f t="shared" si="35"/>
        <v>864.47999999998137</v>
      </c>
    </row>
    <row r="169" spans="3:12" ht="15.75" thickBot="1" x14ac:dyDescent="0.3">
      <c r="C169" s="20">
        <v>4</v>
      </c>
      <c r="D169" s="18" t="s">
        <v>35</v>
      </c>
      <c r="E169" s="20">
        <v>1</v>
      </c>
      <c r="F169" s="104">
        <v>3784.92</v>
      </c>
      <c r="G169" s="104">
        <f t="shared" si="33"/>
        <v>3784.92</v>
      </c>
      <c r="H169" s="104">
        <f t="shared" si="34"/>
        <v>45419.040000000001</v>
      </c>
      <c r="I169" s="100">
        <f t="shared" si="35"/>
        <v>27.599999999999909</v>
      </c>
      <c r="J169" s="100">
        <f t="shared" si="35"/>
        <v>331.19999999999709</v>
      </c>
    </row>
    <row r="170" spans="3:12" ht="15.75" thickBot="1" x14ac:dyDescent="0.3">
      <c r="C170" s="20">
        <v>5</v>
      </c>
      <c r="D170" s="18" t="s">
        <v>36</v>
      </c>
      <c r="E170" s="20">
        <v>2</v>
      </c>
      <c r="F170" s="104">
        <v>3740.94</v>
      </c>
      <c r="G170" s="104">
        <f t="shared" si="33"/>
        <v>7481.88</v>
      </c>
      <c r="H170" s="104">
        <f t="shared" si="34"/>
        <v>89782.56</v>
      </c>
      <c r="I170" s="100">
        <f t="shared" si="35"/>
        <v>58.859999999999673</v>
      </c>
      <c r="J170" s="100">
        <f t="shared" si="35"/>
        <v>706.31999999999243</v>
      </c>
    </row>
    <row r="171" spans="3:12" ht="15.75" thickBot="1" x14ac:dyDescent="0.3">
      <c r="C171" s="20">
        <v>6</v>
      </c>
      <c r="D171" s="18" t="s">
        <v>37</v>
      </c>
      <c r="E171" s="20">
        <v>2</v>
      </c>
      <c r="F171" s="104">
        <v>4238.32</v>
      </c>
      <c r="G171" s="104">
        <f t="shared" si="33"/>
        <v>8476.64</v>
      </c>
      <c r="H171" s="104">
        <f t="shared" si="34"/>
        <v>101719.67999999999</v>
      </c>
      <c r="I171" s="100">
        <f t="shared" si="35"/>
        <v>67.559999999999491</v>
      </c>
      <c r="J171" s="100">
        <f t="shared" si="35"/>
        <v>810.72000000000116</v>
      </c>
      <c r="K171" s="101">
        <f>SUM(G166:G171)</f>
        <v>35921.100000000006</v>
      </c>
      <c r="L171" s="106">
        <f>G172+G173+G174</f>
        <v>7716.2000000000007</v>
      </c>
    </row>
    <row r="172" spans="3:12" ht="15.75" thickBot="1" x14ac:dyDescent="0.3">
      <c r="C172" s="20">
        <v>7</v>
      </c>
      <c r="D172" s="18" t="s">
        <v>38</v>
      </c>
      <c r="E172" s="20">
        <v>1</v>
      </c>
      <c r="F172" s="104">
        <v>5322.24</v>
      </c>
      <c r="G172" s="104">
        <f t="shared" si="33"/>
        <v>5322.24</v>
      </c>
      <c r="H172" s="104">
        <f t="shared" si="34"/>
        <v>63866.879999999997</v>
      </c>
      <c r="I172" s="100">
        <f t="shared" si="35"/>
        <v>82.789999999999964</v>
      </c>
      <c r="J172" s="100">
        <f t="shared" si="35"/>
        <v>993.4800000000032</v>
      </c>
    </row>
    <row r="173" spans="3:12" ht="15.75" thickBot="1" x14ac:dyDescent="0.3">
      <c r="C173" s="20">
        <v>14</v>
      </c>
      <c r="D173" s="18" t="s">
        <v>53</v>
      </c>
      <c r="E173" s="18"/>
      <c r="F173" s="104">
        <v>1169.02</v>
      </c>
      <c r="G173" s="104">
        <f>F173</f>
        <v>1169.02</v>
      </c>
      <c r="H173" s="104">
        <f t="shared" si="34"/>
        <v>14028.24</v>
      </c>
      <c r="I173" s="100">
        <f t="shared" si="35"/>
        <v>10.519999999999982</v>
      </c>
      <c r="J173" s="100">
        <f t="shared" si="35"/>
        <v>126.23999999999978</v>
      </c>
    </row>
    <row r="174" spans="3:12" ht="15.75" thickBot="1" x14ac:dyDescent="0.3">
      <c r="C174" s="103">
        <v>16</v>
      </c>
      <c r="D174" s="13" t="s">
        <v>54</v>
      </c>
      <c r="E174" s="13"/>
      <c r="F174" s="104">
        <v>1224.94</v>
      </c>
      <c r="G174" s="104">
        <f>F174</f>
        <v>1224.94</v>
      </c>
      <c r="H174" s="105">
        <f t="shared" si="34"/>
        <v>14699.28</v>
      </c>
      <c r="I174" s="100">
        <f>G174-G162</f>
        <v>0</v>
      </c>
      <c r="J174" s="100">
        <f t="shared" si="35"/>
        <v>0</v>
      </c>
    </row>
    <row r="175" spans="3:12" ht="15.75" thickBot="1" x14ac:dyDescent="0.3">
      <c r="C175" s="133" t="s">
        <v>86</v>
      </c>
      <c r="D175" s="134"/>
      <c r="E175" s="103">
        <f>SUM(E166:E174)</f>
        <v>13</v>
      </c>
      <c r="F175" s="104"/>
      <c r="G175" s="105">
        <f>SUM(G166:G174)</f>
        <v>43637.3</v>
      </c>
      <c r="H175" s="105">
        <f>SUM(H166:H174)</f>
        <v>523647.60000000003</v>
      </c>
      <c r="I175" s="100">
        <f t="shared" si="35"/>
        <v>376.22000000000116</v>
      </c>
      <c r="J175" s="100">
        <f t="shared" si="35"/>
        <v>4514.6399999999558</v>
      </c>
    </row>
    <row r="176" spans="3:12" x14ac:dyDescent="0.25">
      <c r="G176" s="17">
        <f>G175-G97</f>
        <v>1916.2300000000032</v>
      </c>
      <c r="H176" s="17">
        <f>H175-H97</f>
        <v>22994.760000000009</v>
      </c>
    </row>
    <row r="177" spans="2:17" ht="15.75" thickBot="1" x14ac:dyDescent="0.3"/>
    <row r="178" spans="2:17" ht="15.75" thickBot="1" x14ac:dyDescent="0.3">
      <c r="B178" s="108"/>
      <c r="C178" s="135" t="s">
        <v>140</v>
      </c>
      <c r="D178" s="135"/>
      <c r="E178" s="135"/>
      <c r="F178" s="135"/>
      <c r="G178" s="135"/>
      <c r="H178" s="135"/>
      <c r="N178" s="157" t="s">
        <v>152</v>
      </c>
      <c r="O178" s="157"/>
      <c r="P178" s="157"/>
      <c r="Q178" s="157"/>
    </row>
    <row r="179" spans="2:17" ht="45.75" thickBot="1" x14ac:dyDescent="0.3">
      <c r="B179" s="108"/>
      <c r="C179" s="15" t="s">
        <v>0</v>
      </c>
      <c r="D179" s="16" t="s">
        <v>9</v>
      </c>
      <c r="E179" s="16" t="s">
        <v>10</v>
      </c>
      <c r="F179" s="16" t="s">
        <v>80</v>
      </c>
      <c r="G179" s="16" t="s">
        <v>81</v>
      </c>
      <c r="H179" s="16" t="s">
        <v>82</v>
      </c>
      <c r="N179" s="128"/>
      <c r="O179" s="129" t="s">
        <v>151</v>
      </c>
      <c r="P179" s="149"/>
      <c r="Q179" s="150"/>
    </row>
    <row r="180" spans="2:17" ht="15.75" customHeight="1" thickBot="1" x14ac:dyDescent="0.3">
      <c r="B180" s="108"/>
      <c r="C180" s="107">
        <v>1</v>
      </c>
      <c r="D180" s="18" t="s">
        <v>32</v>
      </c>
      <c r="E180" s="20">
        <v>1</v>
      </c>
      <c r="F180" s="104">
        <v>1944.85</v>
      </c>
      <c r="G180" s="104">
        <f>E180*F180</f>
        <v>1944.85</v>
      </c>
      <c r="H180" s="104">
        <f>12*G180</f>
        <v>23338.199999999997</v>
      </c>
      <c r="I180" s="100">
        <f t="shared" ref="I180:I188" si="36">G180-G166</f>
        <v>66.929999999999836</v>
      </c>
      <c r="J180" s="100">
        <f t="shared" ref="J180:J188" si="37">H180-H166</f>
        <v>803.15999999999622</v>
      </c>
      <c r="N180" s="130">
        <v>1</v>
      </c>
      <c r="O180" s="50">
        <f t="shared" ref="O180:O185" si="38">H180/E180</f>
        <v>23338.199999999997</v>
      </c>
      <c r="P180" s="151"/>
      <c r="Q180" s="152"/>
    </row>
    <row r="181" spans="2:17" ht="15.75" thickBot="1" x14ac:dyDescent="0.3">
      <c r="B181" s="108"/>
      <c r="C181" s="107">
        <v>2</v>
      </c>
      <c r="D181" s="18" t="s">
        <v>33</v>
      </c>
      <c r="E181" s="20">
        <v>2</v>
      </c>
      <c r="F181" s="104">
        <v>2795.99</v>
      </c>
      <c r="G181" s="104">
        <f>E181*F181</f>
        <v>5591.98</v>
      </c>
      <c r="H181" s="104">
        <f t="shared" ref="H181:H188" si="39">12*G181</f>
        <v>67103.759999999995</v>
      </c>
      <c r="I181" s="100">
        <f t="shared" si="36"/>
        <v>216.31999999999971</v>
      </c>
      <c r="J181" s="100">
        <f t="shared" si="37"/>
        <v>2595.8399999999965</v>
      </c>
      <c r="N181" s="130">
        <v>2</v>
      </c>
      <c r="O181" s="50">
        <f t="shared" si="38"/>
        <v>33551.879999999997</v>
      </c>
      <c r="P181" s="151"/>
      <c r="Q181" s="152"/>
    </row>
    <row r="182" spans="2:17" ht="15.75" thickBot="1" x14ac:dyDescent="0.3">
      <c r="B182" s="108"/>
      <c r="C182" s="107">
        <v>3</v>
      </c>
      <c r="D182" s="18" t="s">
        <v>34</v>
      </c>
      <c r="E182" s="20">
        <v>4</v>
      </c>
      <c r="F182" s="104">
        <v>2316.11</v>
      </c>
      <c r="G182" s="104">
        <f t="shared" ref="G182:G184" si="40">E182*F182</f>
        <v>9264.44</v>
      </c>
      <c r="H182" s="104">
        <f>12*G182</f>
        <v>111173.28</v>
      </c>
      <c r="I182" s="100">
        <f t="shared" si="36"/>
        <v>340.36000000000058</v>
      </c>
      <c r="J182" s="100">
        <f t="shared" si="37"/>
        <v>4084.320000000007</v>
      </c>
      <c r="N182" s="130">
        <v>3</v>
      </c>
      <c r="O182" s="50">
        <f t="shared" si="38"/>
        <v>27793.32</v>
      </c>
      <c r="P182" s="151"/>
      <c r="Q182" s="152"/>
    </row>
    <row r="183" spans="2:17" ht="15.75" thickBot="1" x14ac:dyDescent="0.3">
      <c r="B183" s="108"/>
      <c r="C183" s="107">
        <v>4</v>
      </c>
      <c r="D183" s="18" t="s">
        <v>35</v>
      </c>
      <c r="E183" s="20">
        <v>1</v>
      </c>
      <c r="F183" s="104">
        <v>3928.36</v>
      </c>
      <c r="G183" s="104">
        <f t="shared" si="40"/>
        <v>3928.36</v>
      </c>
      <c r="H183" s="104">
        <f t="shared" si="39"/>
        <v>47140.32</v>
      </c>
      <c r="I183" s="100">
        <f t="shared" si="36"/>
        <v>143.44000000000005</v>
      </c>
      <c r="J183" s="100">
        <f t="shared" si="37"/>
        <v>1721.2799999999988</v>
      </c>
      <c r="N183" s="130">
        <v>4</v>
      </c>
      <c r="O183" s="50">
        <f t="shared" si="38"/>
        <v>47140.32</v>
      </c>
      <c r="P183" s="151"/>
      <c r="Q183" s="152"/>
    </row>
    <row r="184" spans="2:17" ht="15.75" thickBot="1" x14ac:dyDescent="0.3">
      <c r="B184" s="108"/>
      <c r="C184" s="107">
        <v>5</v>
      </c>
      <c r="D184" s="18" t="s">
        <v>36</v>
      </c>
      <c r="E184" s="20">
        <v>2</v>
      </c>
      <c r="F184" s="104">
        <v>3889.23</v>
      </c>
      <c r="G184" s="104">
        <f t="shared" si="40"/>
        <v>7778.46</v>
      </c>
      <c r="H184" s="104">
        <f t="shared" si="39"/>
        <v>93341.52</v>
      </c>
      <c r="I184" s="100">
        <f t="shared" si="36"/>
        <v>296.57999999999993</v>
      </c>
      <c r="J184" s="100">
        <f t="shared" si="37"/>
        <v>3558.9600000000064</v>
      </c>
      <c r="N184" s="130">
        <v>5</v>
      </c>
      <c r="O184" s="50">
        <f t="shared" si="38"/>
        <v>46670.76</v>
      </c>
      <c r="P184" s="151"/>
      <c r="Q184" s="152"/>
    </row>
    <row r="185" spans="2:17" ht="15.75" thickBot="1" x14ac:dyDescent="0.3">
      <c r="B185" s="108"/>
      <c r="C185" s="107">
        <v>6</v>
      </c>
      <c r="D185" s="18" t="s">
        <v>37</v>
      </c>
      <c r="E185" s="20">
        <v>2</v>
      </c>
      <c r="F185" s="104">
        <v>4798.37</v>
      </c>
      <c r="G185" s="104">
        <f>E185*F185</f>
        <v>9596.74</v>
      </c>
      <c r="H185" s="104">
        <f t="shared" si="39"/>
        <v>115160.88</v>
      </c>
      <c r="I185" s="100">
        <f t="shared" si="36"/>
        <v>1120.1000000000004</v>
      </c>
      <c r="J185" s="100">
        <f t="shared" si="37"/>
        <v>13441.200000000012</v>
      </c>
      <c r="K185" s="101">
        <f>SUM(G180:G185)</f>
        <v>38104.83</v>
      </c>
      <c r="L185" s="106">
        <f>G186+G187+G188</f>
        <v>7716.2000000000007</v>
      </c>
      <c r="N185" s="130">
        <v>6</v>
      </c>
      <c r="O185" s="50">
        <f t="shared" si="38"/>
        <v>57580.44</v>
      </c>
      <c r="P185" s="151"/>
      <c r="Q185" s="152"/>
    </row>
    <row r="186" spans="2:17" ht="15.75" customHeight="1" thickBot="1" x14ac:dyDescent="0.3">
      <c r="B186" s="108"/>
      <c r="C186" s="146">
        <v>7</v>
      </c>
      <c r="D186" s="18" t="s">
        <v>38</v>
      </c>
      <c r="E186" s="20">
        <v>1</v>
      </c>
      <c r="F186" s="104">
        <v>5322.24</v>
      </c>
      <c r="G186" s="104">
        <f t="shared" ref="G186" si="41">E186*F186</f>
        <v>5322.24</v>
      </c>
      <c r="H186" s="104">
        <f t="shared" si="39"/>
        <v>63866.879999999997</v>
      </c>
      <c r="I186" s="100">
        <f t="shared" si="36"/>
        <v>0</v>
      </c>
      <c r="J186" s="100">
        <f t="shared" si="37"/>
        <v>0</v>
      </c>
      <c r="N186" s="155">
        <v>7</v>
      </c>
      <c r="O186" s="156">
        <f>SUM(H186:H188)/E186</f>
        <v>92594.4</v>
      </c>
      <c r="P186" s="151"/>
      <c r="Q186" s="152"/>
    </row>
    <row r="187" spans="2:17" ht="15.75" thickBot="1" x14ac:dyDescent="0.3">
      <c r="B187" s="108"/>
      <c r="C187" s="147"/>
      <c r="D187" s="18" t="s">
        <v>53</v>
      </c>
      <c r="E187" s="18"/>
      <c r="F187" s="104"/>
      <c r="G187" s="104">
        <v>1169.02</v>
      </c>
      <c r="H187" s="104">
        <f t="shared" si="39"/>
        <v>14028.24</v>
      </c>
      <c r="I187" s="100">
        <f t="shared" si="36"/>
        <v>0</v>
      </c>
      <c r="J187" s="100">
        <f t="shared" si="37"/>
        <v>0</v>
      </c>
      <c r="N187" s="155"/>
      <c r="O187" s="156"/>
      <c r="P187" s="151"/>
      <c r="Q187" s="152"/>
    </row>
    <row r="188" spans="2:17" ht="15.75" thickBot="1" x14ac:dyDescent="0.3">
      <c r="B188" s="108"/>
      <c r="C188" s="148"/>
      <c r="D188" s="13" t="s">
        <v>54</v>
      </c>
      <c r="E188" s="13"/>
      <c r="F188" s="104"/>
      <c r="G188" s="104">
        <v>1224.94</v>
      </c>
      <c r="H188" s="105">
        <f t="shared" si="39"/>
        <v>14699.28</v>
      </c>
      <c r="I188" s="100">
        <f t="shared" si="36"/>
        <v>0</v>
      </c>
      <c r="J188" s="100">
        <f t="shared" si="37"/>
        <v>0</v>
      </c>
      <c r="N188" s="155"/>
      <c r="O188" s="156"/>
      <c r="P188" s="153"/>
      <c r="Q188" s="154"/>
    </row>
    <row r="189" spans="2:17" ht="15.75" thickBot="1" x14ac:dyDescent="0.3">
      <c r="B189" s="108"/>
      <c r="C189" s="137" t="s">
        <v>86</v>
      </c>
      <c r="D189" s="138"/>
      <c r="E189" s="109">
        <f>SUM(E180:E188)</f>
        <v>13</v>
      </c>
      <c r="F189" s="110"/>
      <c r="G189" s="111">
        <f>SUM(G180:G188)</f>
        <v>45821.03</v>
      </c>
      <c r="H189" s="111">
        <f>SUM(H180:H188)</f>
        <v>549852.3600000001</v>
      </c>
      <c r="I189" s="100">
        <f>G189-G175</f>
        <v>2183.7299999999959</v>
      </c>
      <c r="J189" s="100">
        <f>H189-H175</f>
        <v>26204.760000000068</v>
      </c>
    </row>
  </sheetData>
  <mergeCells count="42">
    <mergeCell ref="C186:C188"/>
    <mergeCell ref="P179:Q188"/>
    <mergeCell ref="N186:N188"/>
    <mergeCell ref="O186:O188"/>
    <mergeCell ref="N178:Q178"/>
    <mergeCell ref="C189:D189"/>
    <mergeCell ref="C178:H178"/>
    <mergeCell ref="C41:D41"/>
    <mergeCell ref="C2:H2"/>
    <mergeCell ref="C13:D13"/>
    <mergeCell ref="C16:H16"/>
    <mergeCell ref="C27:D27"/>
    <mergeCell ref="C30:H30"/>
    <mergeCell ref="C113:H113"/>
    <mergeCell ref="C44:H44"/>
    <mergeCell ref="C55:D55"/>
    <mergeCell ref="C58:H58"/>
    <mergeCell ref="C69:D69"/>
    <mergeCell ref="C72:H72"/>
    <mergeCell ref="C83:D83"/>
    <mergeCell ref="C86:H86"/>
    <mergeCell ref="C97:D97"/>
    <mergeCell ref="C100:H100"/>
    <mergeCell ref="C101:H101"/>
    <mergeCell ref="C112:D112"/>
    <mergeCell ref="C175:D175"/>
    <mergeCell ref="C128:H128"/>
    <mergeCell ref="C152:H152"/>
    <mergeCell ref="C163:D163"/>
    <mergeCell ref="C151:D151"/>
    <mergeCell ref="C164:H164"/>
    <mergeCell ref="O117:R121"/>
    <mergeCell ref="C124:D124"/>
    <mergeCell ref="C127:H127"/>
    <mergeCell ref="B148:B150"/>
    <mergeCell ref="C139:D139"/>
    <mergeCell ref="C140:H140"/>
    <mergeCell ref="B128:B129"/>
    <mergeCell ref="B140:B141"/>
    <mergeCell ref="B130:B135"/>
    <mergeCell ref="B136:B138"/>
    <mergeCell ref="B142:B14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3"/>
  <sheetViews>
    <sheetView showGridLines="0" tabSelected="1" zoomScale="130" zoomScaleNormal="130" workbookViewId="0">
      <pane xSplit="1" topLeftCell="BO1" activePane="topRight" state="frozen"/>
      <selection pane="topRight" activeCell="BW7" sqref="BW7"/>
    </sheetView>
  </sheetViews>
  <sheetFormatPr defaultRowHeight="15" x14ac:dyDescent="0.25"/>
  <cols>
    <col min="1" max="1" width="12.28515625" style="91" bestFit="1" customWidth="1"/>
    <col min="2" max="2" width="11.42578125" style="57" customWidth="1"/>
    <col min="3" max="3" width="17.85546875" style="57" customWidth="1"/>
    <col min="4" max="4" width="19.140625" style="57" customWidth="1"/>
    <col min="5" max="5" width="13.85546875" style="57" customWidth="1"/>
    <col min="6" max="7" width="15.28515625" style="57" customWidth="1"/>
    <col min="8" max="8" width="16" style="57" customWidth="1"/>
    <col min="9" max="9" width="16.7109375" style="39" customWidth="1"/>
    <col min="10" max="10" width="13.85546875" style="57" customWidth="1"/>
    <col min="11" max="12" width="15.28515625" style="57" customWidth="1"/>
    <col min="13" max="13" width="16" style="57" customWidth="1"/>
    <col min="14" max="14" width="16.7109375" style="39" customWidth="1"/>
    <col min="15" max="15" width="13.85546875" style="57" customWidth="1"/>
    <col min="16" max="17" width="15.28515625" style="57" customWidth="1"/>
    <col min="18" max="18" width="16" style="57" customWidth="1"/>
    <col min="19" max="19" width="16.7109375" style="39" customWidth="1"/>
    <col min="20" max="20" width="13.85546875" style="57" customWidth="1"/>
    <col min="21" max="22" width="15.28515625" style="57" customWidth="1"/>
    <col min="23" max="23" width="16" style="57" customWidth="1"/>
    <col min="24" max="24" width="16.7109375" style="39" customWidth="1"/>
    <col min="25" max="25" width="13.85546875" style="57" customWidth="1"/>
    <col min="26" max="27" width="15.28515625" style="57" customWidth="1"/>
    <col min="28" max="28" width="16" style="57" customWidth="1"/>
    <col min="29" max="29" width="13.85546875" style="57" customWidth="1"/>
    <col min="30" max="31" width="15.28515625" style="57" customWidth="1"/>
    <col min="32" max="33" width="16" style="57" customWidth="1"/>
    <col min="34" max="34" width="16.7109375" style="39" customWidth="1"/>
    <col min="35" max="35" width="13.85546875" style="57" customWidth="1"/>
    <col min="36" max="37" width="15.28515625" style="57" customWidth="1"/>
    <col min="38" max="38" width="16" style="57" customWidth="1"/>
    <col min="39" max="39" width="16.7109375" style="39" customWidth="1"/>
    <col min="40" max="40" width="13.85546875" style="57" customWidth="1"/>
    <col min="41" max="42" width="15.28515625" style="57" customWidth="1"/>
    <col min="43" max="43" width="16" style="57" customWidth="1"/>
    <col min="44" max="44" width="16.7109375" style="39" customWidth="1"/>
    <col min="45" max="45" width="13.85546875" style="57" customWidth="1"/>
    <col min="46" max="47" width="15.28515625" style="57" customWidth="1"/>
    <col min="48" max="48" width="16" style="57" customWidth="1"/>
    <col min="49" max="49" width="13.85546875" style="57" customWidth="1"/>
    <col min="50" max="51" width="15.28515625" style="57" customWidth="1"/>
    <col min="52" max="52" width="16" style="57" customWidth="1"/>
    <col min="53" max="53" width="13.85546875" style="57" customWidth="1"/>
    <col min="54" max="55" width="15.28515625" style="57" customWidth="1"/>
    <col min="56" max="56" width="16" style="57" customWidth="1"/>
    <col min="57" max="57" width="13.85546875" style="57" customWidth="1"/>
    <col min="58" max="59" width="15.28515625" style="57" customWidth="1"/>
    <col min="60" max="60" width="16" style="57" customWidth="1"/>
    <col min="61" max="61" width="13.85546875" style="57" customWidth="1"/>
    <col min="62" max="63" width="15.28515625" style="57" customWidth="1"/>
    <col min="64" max="65" width="16" style="57" customWidth="1"/>
    <col min="66" max="66" width="16.7109375" style="39" customWidth="1"/>
    <col min="67" max="67" width="13.85546875" style="57" customWidth="1"/>
    <col min="68" max="69" width="15.28515625" style="57" customWidth="1"/>
    <col min="70" max="70" width="16" style="57" customWidth="1"/>
    <col min="71" max="71" width="16.7109375" style="39" customWidth="1"/>
    <col min="72" max="72" width="13.85546875" style="57" customWidth="1"/>
    <col min="73" max="73" width="15.28515625" style="57" customWidth="1"/>
    <col min="74" max="74" width="16.140625" style="57" bestFit="1" customWidth="1"/>
    <col min="75" max="75" width="16" style="57" customWidth="1"/>
    <col min="76" max="76" width="16.7109375" style="39" customWidth="1"/>
    <col min="77" max="16384" width="9.140625" style="57"/>
  </cols>
  <sheetData>
    <row r="1" spans="1:76" s="45" customFormat="1" x14ac:dyDescent="0.25">
      <c r="A1" s="87"/>
      <c r="I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AC1" s="59"/>
      <c r="AD1" s="59"/>
      <c r="AE1" s="59"/>
      <c r="AF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I1" s="59"/>
      <c r="BJ1" s="59"/>
      <c r="BK1" s="59"/>
      <c r="BL1" s="59"/>
      <c r="BN1" s="59"/>
      <c r="BS1" s="59"/>
      <c r="BX1" s="59"/>
    </row>
    <row r="2" spans="1:76" s="45" customFormat="1" x14ac:dyDescent="0.25">
      <c r="A2" s="87"/>
      <c r="O2" s="59"/>
      <c r="P2" s="59"/>
      <c r="Q2" s="59"/>
      <c r="R2" s="59"/>
      <c r="T2" s="59"/>
      <c r="U2" s="59"/>
      <c r="V2" s="59"/>
      <c r="W2" s="59"/>
      <c r="AC2" s="59"/>
      <c r="AD2" s="59"/>
      <c r="AE2" s="59"/>
      <c r="AF2" s="59"/>
      <c r="AI2" s="59"/>
      <c r="AJ2" s="59"/>
      <c r="AK2" s="59"/>
      <c r="AL2" s="59"/>
      <c r="AM2" s="59"/>
      <c r="AN2" s="59"/>
      <c r="AO2" s="59"/>
      <c r="AP2" s="59"/>
      <c r="AQ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I2" s="59"/>
      <c r="BJ2" s="59"/>
      <c r="BK2" s="59"/>
      <c r="BL2" s="59"/>
    </row>
    <row r="3" spans="1:76" s="46" customFormat="1" x14ac:dyDescent="0.25">
      <c r="A3" s="88"/>
      <c r="B3" s="157" t="str">
        <f>'Resumo do Contrato'!B3</f>
        <v>CONTRATO 17.2018.RER.IPR</v>
      </c>
      <c r="C3" s="157"/>
      <c r="D3" s="164"/>
      <c r="E3" s="174" t="s">
        <v>90</v>
      </c>
      <c r="F3" s="175"/>
      <c r="G3" s="175"/>
      <c r="H3" s="176"/>
      <c r="I3" s="165" t="s">
        <v>18</v>
      </c>
      <c r="J3" s="174" t="s">
        <v>104</v>
      </c>
      <c r="K3" s="175"/>
      <c r="L3" s="175"/>
      <c r="M3" s="176"/>
      <c r="N3" s="165" t="s">
        <v>18</v>
      </c>
      <c r="O3" s="174" t="s">
        <v>107</v>
      </c>
      <c r="P3" s="175"/>
      <c r="Q3" s="175"/>
      <c r="R3" s="176"/>
      <c r="S3" s="165" t="s">
        <v>18</v>
      </c>
      <c r="T3" s="163" t="s">
        <v>108</v>
      </c>
      <c r="U3" s="157"/>
      <c r="V3" s="157"/>
      <c r="W3" s="164"/>
      <c r="X3" s="165" t="s">
        <v>18</v>
      </c>
      <c r="Y3" s="158" t="s">
        <v>111</v>
      </c>
      <c r="Z3" s="159"/>
      <c r="AA3" s="159"/>
      <c r="AB3" s="159"/>
      <c r="AC3" s="159"/>
      <c r="AD3" s="159"/>
      <c r="AE3" s="159"/>
      <c r="AF3" s="159"/>
      <c r="AG3" s="160"/>
      <c r="AH3" s="165" t="s">
        <v>18</v>
      </c>
      <c r="AI3" s="174" t="s">
        <v>117</v>
      </c>
      <c r="AJ3" s="175"/>
      <c r="AK3" s="175"/>
      <c r="AL3" s="176"/>
      <c r="AM3" s="165" t="s">
        <v>18</v>
      </c>
      <c r="AN3" s="163" t="s">
        <v>121</v>
      </c>
      <c r="AO3" s="157"/>
      <c r="AP3" s="157"/>
      <c r="AQ3" s="164"/>
      <c r="AR3" s="165" t="s">
        <v>18</v>
      </c>
      <c r="AS3" s="158" t="s">
        <v>125</v>
      </c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60"/>
      <c r="BN3" s="165" t="s">
        <v>18</v>
      </c>
      <c r="BO3" s="174" t="s">
        <v>143</v>
      </c>
      <c r="BP3" s="175"/>
      <c r="BQ3" s="175"/>
      <c r="BR3" s="176"/>
      <c r="BS3" s="165" t="s">
        <v>18</v>
      </c>
      <c r="BT3" s="163" t="s">
        <v>145</v>
      </c>
      <c r="BU3" s="157"/>
      <c r="BV3" s="157"/>
      <c r="BW3" s="164"/>
      <c r="BX3" s="165" t="s">
        <v>18</v>
      </c>
    </row>
    <row r="4" spans="1:76" s="46" customFormat="1" x14ac:dyDescent="0.25">
      <c r="A4" s="88"/>
      <c r="B4" s="184" t="str">
        <f>'Resumo do Contrato'!D4</f>
        <v>25/06/2018 a 24/06/2019</v>
      </c>
      <c r="C4" s="184"/>
      <c r="D4" s="185"/>
      <c r="E4" s="174" t="s">
        <v>91</v>
      </c>
      <c r="F4" s="175"/>
      <c r="G4" s="175"/>
      <c r="H4" s="176"/>
      <c r="I4" s="165"/>
      <c r="J4" s="174" t="s">
        <v>105</v>
      </c>
      <c r="K4" s="175"/>
      <c r="L4" s="175"/>
      <c r="M4" s="176"/>
      <c r="N4" s="165"/>
      <c r="O4" s="174" t="s">
        <v>112</v>
      </c>
      <c r="P4" s="175"/>
      <c r="Q4" s="175"/>
      <c r="R4" s="176"/>
      <c r="S4" s="165"/>
      <c r="T4" s="163" t="s">
        <v>109</v>
      </c>
      <c r="U4" s="157"/>
      <c r="V4" s="157"/>
      <c r="W4" s="164"/>
      <c r="X4" s="165"/>
      <c r="Y4" s="158" t="s">
        <v>112</v>
      </c>
      <c r="Z4" s="159"/>
      <c r="AA4" s="159"/>
      <c r="AB4" s="159"/>
      <c r="AC4" s="159"/>
      <c r="AD4" s="159"/>
      <c r="AE4" s="159"/>
      <c r="AF4" s="159"/>
      <c r="AG4" s="160"/>
      <c r="AH4" s="165"/>
      <c r="AI4" s="174" t="s">
        <v>118</v>
      </c>
      <c r="AJ4" s="175"/>
      <c r="AK4" s="175"/>
      <c r="AL4" s="176"/>
      <c r="AM4" s="165"/>
      <c r="AN4" s="163" t="s">
        <v>122</v>
      </c>
      <c r="AO4" s="157"/>
      <c r="AP4" s="157"/>
      <c r="AQ4" s="164"/>
      <c r="AR4" s="165"/>
      <c r="AS4" s="158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60"/>
      <c r="BN4" s="165"/>
      <c r="BO4" s="174" t="s">
        <v>144</v>
      </c>
      <c r="BP4" s="175"/>
      <c r="BQ4" s="175"/>
      <c r="BR4" s="176"/>
      <c r="BS4" s="165"/>
      <c r="BT4" s="163" t="s">
        <v>146</v>
      </c>
      <c r="BU4" s="157"/>
      <c r="BV4" s="157"/>
      <c r="BW4" s="164"/>
      <c r="BX4" s="165"/>
    </row>
    <row r="5" spans="1:76" s="46" customFormat="1" x14ac:dyDescent="0.25">
      <c r="A5" s="88"/>
      <c r="B5" s="157"/>
      <c r="C5" s="157"/>
      <c r="D5" s="164"/>
      <c r="E5" s="174"/>
      <c r="F5" s="175"/>
      <c r="G5" s="175"/>
      <c r="H5" s="176"/>
      <c r="I5" s="165"/>
      <c r="J5" s="174"/>
      <c r="K5" s="175"/>
      <c r="L5" s="175"/>
      <c r="M5" s="176"/>
      <c r="N5" s="165"/>
      <c r="O5" s="174"/>
      <c r="P5" s="175"/>
      <c r="Q5" s="175"/>
      <c r="R5" s="176"/>
      <c r="S5" s="165"/>
      <c r="T5" s="163"/>
      <c r="U5" s="157"/>
      <c r="V5" s="157"/>
      <c r="W5" s="164"/>
      <c r="X5" s="165"/>
      <c r="Y5" s="158" t="s">
        <v>113</v>
      </c>
      <c r="Z5" s="159"/>
      <c r="AA5" s="159"/>
      <c r="AB5" s="160"/>
      <c r="AC5" s="158" t="s">
        <v>114</v>
      </c>
      <c r="AD5" s="159"/>
      <c r="AE5" s="159"/>
      <c r="AF5" s="160"/>
      <c r="AG5" s="113"/>
      <c r="AH5" s="165"/>
      <c r="AI5" s="174"/>
      <c r="AJ5" s="175"/>
      <c r="AK5" s="175"/>
      <c r="AL5" s="176"/>
      <c r="AM5" s="165"/>
      <c r="AN5" s="163"/>
      <c r="AO5" s="157"/>
      <c r="AP5" s="157"/>
      <c r="AQ5" s="164"/>
      <c r="AR5" s="165"/>
      <c r="AS5" s="158" t="s">
        <v>76</v>
      </c>
      <c r="AT5" s="159"/>
      <c r="AU5" s="159"/>
      <c r="AV5" s="160"/>
      <c r="AW5" s="158" t="s">
        <v>119</v>
      </c>
      <c r="AX5" s="159"/>
      <c r="AY5" s="159"/>
      <c r="AZ5" s="160"/>
      <c r="BA5" s="158" t="s">
        <v>139</v>
      </c>
      <c r="BB5" s="159"/>
      <c r="BC5" s="159"/>
      <c r="BD5" s="160"/>
      <c r="BE5" s="158" t="s">
        <v>123</v>
      </c>
      <c r="BF5" s="159"/>
      <c r="BG5" s="159"/>
      <c r="BH5" s="160"/>
      <c r="BI5" s="158" t="s">
        <v>120</v>
      </c>
      <c r="BJ5" s="159"/>
      <c r="BK5" s="159"/>
      <c r="BL5" s="160"/>
      <c r="BM5" s="113"/>
      <c r="BN5" s="165"/>
      <c r="BO5" s="174"/>
      <c r="BP5" s="175"/>
      <c r="BQ5" s="175"/>
      <c r="BR5" s="176"/>
      <c r="BS5" s="165"/>
      <c r="BT5" s="163"/>
      <c r="BU5" s="157"/>
      <c r="BV5" s="157"/>
      <c r="BW5" s="164"/>
      <c r="BX5" s="165"/>
    </row>
    <row r="6" spans="1:76" s="48" customFormat="1" ht="30" x14ac:dyDescent="0.25">
      <c r="A6" s="88"/>
      <c r="B6" s="183"/>
      <c r="C6" s="47" t="s">
        <v>21</v>
      </c>
      <c r="D6" s="64" t="s">
        <v>26</v>
      </c>
      <c r="E6" s="70" t="s">
        <v>16</v>
      </c>
      <c r="F6" s="47" t="s">
        <v>17</v>
      </c>
      <c r="G6" s="47" t="s">
        <v>27</v>
      </c>
      <c r="H6" s="71" t="s">
        <v>20</v>
      </c>
      <c r="I6" s="165"/>
      <c r="J6" s="70" t="s">
        <v>16</v>
      </c>
      <c r="K6" s="47" t="s">
        <v>17</v>
      </c>
      <c r="L6" s="47" t="s">
        <v>27</v>
      </c>
      <c r="M6" s="71" t="s">
        <v>20</v>
      </c>
      <c r="N6" s="165"/>
      <c r="O6" s="70" t="s">
        <v>16</v>
      </c>
      <c r="P6" s="47" t="s">
        <v>17</v>
      </c>
      <c r="Q6" s="47" t="s">
        <v>27</v>
      </c>
      <c r="R6" s="71" t="s">
        <v>20</v>
      </c>
      <c r="S6" s="165"/>
      <c r="T6" s="70" t="s">
        <v>16</v>
      </c>
      <c r="U6" s="47" t="s">
        <v>17</v>
      </c>
      <c r="V6" s="47" t="s">
        <v>27</v>
      </c>
      <c r="W6" s="71" t="s">
        <v>20</v>
      </c>
      <c r="X6" s="165"/>
      <c r="Y6" s="70" t="s">
        <v>16</v>
      </c>
      <c r="Z6" s="47" t="s">
        <v>17</v>
      </c>
      <c r="AA6" s="47" t="s">
        <v>27</v>
      </c>
      <c r="AB6" s="71" t="s">
        <v>115</v>
      </c>
      <c r="AC6" s="70" t="s">
        <v>16</v>
      </c>
      <c r="AD6" s="47" t="s">
        <v>17</v>
      </c>
      <c r="AE6" s="47" t="s">
        <v>27</v>
      </c>
      <c r="AF6" s="71" t="s">
        <v>116</v>
      </c>
      <c r="AG6" s="71" t="s">
        <v>20</v>
      </c>
      <c r="AH6" s="165"/>
      <c r="AI6" s="70" t="s">
        <v>16</v>
      </c>
      <c r="AJ6" s="47" t="s">
        <v>17</v>
      </c>
      <c r="AK6" s="47" t="s">
        <v>27</v>
      </c>
      <c r="AL6" s="71" t="s">
        <v>20</v>
      </c>
      <c r="AM6" s="165"/>
      <c r="AN6" s="70" t="s">
        <v>16</v>
      </c>
      <c r="AO6" s="47" t="s">
        <v>17</v>
      </c>
      <c r="AP6" s="47" t="s">
        <v>27</v>
      </c>
      <c r="AQ6" s="71" t="s">
        <v>20</v>
      </c>
      <c r="AR6" s="165"/>
      <c r="AS6" s="70" t="s">
        <v>16</v>
      </c>
      <c r="AT6" s="47" t="s">
        <v>17</v>
      </c>
      <c r="AU6" s="47" t="s">
        <v>27</v>
      </c>
      <c r="AV6" s="71" t="s">
        <v>115</v>
      </c>
      <c r="AW6" s="70" t="s">
        <v>16</v>
      </c>
      <c r="AX6" s="47" t="s">
        <v>17</v>
      </c>
      <c r="AY6" s="47" t="s">
        <v>27</v>
      </c>
      <c r="AZ6" s="71" t="s">
        <v>116</v>
      </c>
      <c r="BA6" s="70" t="s">
        <v>16</v>
      </c>
      <c r="BB6" s="47" t="s">
        <v>17</v>
      </c>
      <c r="BC6" s="47" t="s">
        <v>27</v>
      </c>
      <c r="BD6" s="71" t="s">
        <v>124</v>
      </c>
      <c r="BE6" s="70" t="s">
        <v>16</v>
      </c>
      <c r="BF6" s="47" t="s">
        <v>17</v>
      </c>
      <c r="BG6" s="47" t="s">
        <v>27</v>
      </c>
      <c r="BH6" s="71" t="s">
        <v>116</v>
      </c>
      <c r="BI6" s="70" t="s">
        <v>16</v>
      </c>
      <c r="BJ6" s="47" t="s">
        <v>17</v>
      </c>
      <c r="BK6" s="47" t="s">
        <v>27</v>
      </c>
      <c r="BL6" s="71" t="s">
        <v>124</v>
      </c>
      <c r="BM6" s="71" t="s">
        <v>20</v>
      </c>
      <c r="BN6" s="165"/>
      <c r="BO6" s="70" t="s">
        <v>16</v>
      </c>
      <c r="BP6" s="47" t="s">
        <v>17</v>
      </c>
      <c r="BQ6" s="47" t="s">
        <v>27</v>
      </c>
      <c r="BR6" s="71" t="s">
        <v>20</v>
      </c>
      <c r="BS6" s="165"/>
      <c r="BT6" s="70" t="s">
        <v>16</v>
      </c>
      <c r="BU6" s="47" t="s">
        <v>17</v>
      </c>
      <c r="BV6" s="47" t="s">
        <v>27</v>
      </c>
      <c r="BW6" s="71" t="s">
        <v>20</v>
      </c>
      <c r="BX6" s="165"/>
    </row>
    <row r="7" spans="1:76" s="46" customFormat="1" x14ac:dyDescent="0.25">
      <c r="A7" s="88"/>
      <c r="B7" s="183"/>
      <c r="C7" s="49">
        <f>D7/12</f>
        <v>39435.728333333333</v>
      </c>
      <c r="D7" s="65">
        <v>473228.74</v>
      </c>
      <c r="E7" s="72">
        <f>F7/12</f>
        <v>40492.490000000005</v>
      </c>
      <c r="F7" s="50">
        <v>485909.88000000006</v>
      </c>
      <c r="G7" s="50">
        <f>E7-C7</f>
        <v>1056.7616666666727</v>
      </c>
      <c r="H7" s="73">
        <f>F22</f>
        <v>12681.140000000043</v>
      </c>
      <c r="I7" s="84">
        <f>H7+D7</f>
        <v>485909.88</v>
      </c>
      <c r="J7" s="72">
        <f>K7/12</f>
        <v>40727.550000000003</v>
      </c>
      <c r="K7" s="50">
        <v>488730.60000000003</v>
      </c>
      <c r="L7" s="50">
        <f>J7-E7</f>
        <v>235.05999999999767</v>
      </c>
      <c r="M7" s="73">
        <f>K22</f>
        <v>2820.7199999999762</v>
      </c>
      <c r="N7" s="84">
        <f>M7+I7</f>
        <v>488730.6</v>
      </c>
      <c r="O7" s="72">
        <f>P7/12</f>
        <v>42069.880000000012</v>
      </c>
      <c r="P7" s="50">
        <v>504838.56000000011</v>
      </c>
      <c r="Q7" s="50">
        <f>O7-J7</f>
        <v>1342.330000000009</v>
      </c>
      <c r="R7" s="73">
        <f>P22</f>
        <v>7785.5140000000574</v>
      </c>
      <c r="S7" s="84">
        <f>R7+N7</f>
        <v>496516.11400000006</v>
      </c>
      <c r="T7" s="72">
        <f>U7/12</f>
        <v>41703.340000000004</v>
      </c>
      <c r="U7" s="50">
        <v>500440.08000000007</v>
      </c>
      <c r="V7" s="50"/>
      <c r="W7" s="73">
        <v>500440.08</v>
      </c>
      <c r="X7" s="84">
        <f>W7+S7</f>
        <v>996956.19400000013</v>
      </c>
      <c r="Y7" s="72">
        <f>Z7/12</f>
        <v>41946.410000000011</v>
      </c>
      <c r="Z7" s="50">
        <v>503356.9200000001</v>
      </c>
      <c r="AA7" s="50">
        <f>Y7-O7</f>
        <v>-123.47000000000116</v>
      </c>
      <c r="AB7" s="73">
        <f>Z22</f>
        <v>-716.12600000000634</v>
      </c>
      <c r="AC7" s="72">
        <f>AD7/12</f>
        <v>41946.410000000011</v>
      </c>
      <c r="AD7" s="50">
        <v>503356.9200000001</v>
      </c>
      <c r="AE7" s="50">
        <f>AC7-T7</f>
        <v>243.07000000000698</v>
      </c>
      <c r="AF7" s="73">
        <f>AD22</f>
        <v>2916.8400000000838</v>
      </c>
      <c r="AG7" s="73">
        <f>AF7+AB7</f>
        <v>2200.7140000000772</v>
      </c>
      <c r="AH7" s="84">
        <f>AG7+X7</f>
        <v>999156.90800000017</v>
      </c>
      <c r="AI7" s="72">
        <f>AJ7/12</f>
        <v>41721.07</v>
      </c>
      <c r="AJ7" s="50">
        <v>500652.84</v>
      </c>
      <c r="AK7" s="50">
        <f>AI7-AC7</f>
        <v>-225.34000000001106</v>
      </c>
      <c r="AL7" s="73">
        <f>AJ22</f>
        <v>-1306.9720000000641</v>
      </c>
      <c r="AM7" s="84">
        <f>AL7+AH7</f>
        <v>997849.9360000001</v>
      </c>
      <c r="AN7" s="72">
        <f>AO7/12</f>
        <v>41721.07</v>
      </c>
      <c r="AO7" s="50">
        <v>500652.84</v>
      </c>
      <c r="AP7" s="50"/>
      <c r="AQ7" s="73">
        <v>500652.84</v>
      </c>
      <c r="AR7" s="84">
        <f>AQ7+AM7</f>
        <v>1498502.7760000001</v>
      </c>
      <c r="AS7" s="72">
        <f>AT7/12</f>
        <v>43627.76</v>
      </c>
      <c r="AT7" s="50">
        <v>523533.12000000005</v>
      </c>
      <c r="AU7" s="50">
        <f>AS7-AI7</f>
        <v>1906.6900000000023</v>
      </c>
      <c r="AV7" s="73">
        <f>AT22</f>
        <v>1970.2463333333358</v>
      </c>
      <c r="AW7" s="72">
        <f>AX7/12</f>
        <v>43637.3</v>
      </c>
      <c r="AX7" s="50">
        <v>523647.60000000003</v>
      </c>
      <c r="AY7" s="50">
        <f>AW7-AI7</f>
        <v>1916.2300000000032</v>
      </c>
      <c r="AZ7" s="73">
        <f>AX22</f>
        <v>3896.3343333333369</v>
      </c>
      <c r="BA7" s="72">
        <f>BB7/12</f>
        <v>43261.08</v>
      </c>
      <c r="BB7" s="50">
        <v>519132.96</v>
      </c>
      <c r="BC7" s="50">
        <f>BA7-AI7</f>
        <v>1540.010000000002</v>
      </c>
      <c r="BD7" s="73">
        <f>BB22</f>
        <v>4312.0280000000057</v>
      </c>
      <c r="BE7" s="72">
        <f>BF7/12</f>
        <v>43261.08</v>
      </c>
      <c r="BF7" s="50">
        <v>519132.96</v>
      </c>
      <c r="BG7" s="50">
        <f>BE7-AN7</f>
        <v>1540.010000000002</v>
      </c>
      <c r="BH7" s="73">
        <f>BF22</f>
        <v>308.00200000000041</v>
      </c>
      <c r="BI7" s="72">
        <f>BJ7/12</f>
        <v>43637.3</v>
      </c>
      <c r="BJ7" s="50">
        <v>523647.60000000003</v>
      </c>
      <c r="BK7" s="50">
        <f>BI7-AN7</f>
        <v>1916.2300000000032</v>
      </c>
      <c r="BL7" s="73">
        <f>BJ22</f>
        <v>22611.514000000006</v>
      </c>
      <c r="BM7" s="73">
        <f>BL7+BH7+BD7+AZ7+AV7</f>
        <v>33098.124666666685</v>
      </c>
      <c r="BN7" s="84">
        <f>BM7+AR7</f>
        <v>1531600.9006666667</v>
      </c>
      <c r="BO7" s="72">
        <f>BP7/12</f>
        <v>45821.030000000006</v>
      </c>
      <c r="BP7" s="50">
        <v>549852.3600000001</v>
      </c>
      <c r="BQ7" s="50">
        <f>BO7-BI7</f>
        <v>2183.7300000000032</v>
      </c>
      <c r="BR7" s="73">
        <f>BP22</f>
        <v>12665.634000000007</v>
      </c>
      <c r="BS7" s="84">
        <f>BR7+BN7</f>
        <v>1544266.5346666668</v>
      </c>
      <c r="BT7" s="72">
        <f>BU7/12</f>
        <v>45821.030000000006</v>
      </c>
      <c r="BU7" s="50">
        <v>549852.3600000001</v>
      </c>
      <c r="BV7" s="50"/>
      <c r="BW7" s="73">
        <v>549852.36000000022</v>
      </c>
      <c r="BX7" s="84">
        <f>BW7+BS7</f>
        <v>2094118.8946666671</v>
      </c>
    </row>
    <row r="8" spans="1:76" s="46" customFormat="1" x14ac:dyDescent="0.25">
      <c r="A8" s="88"/>
      <c r="B8" s="167" t="s">
        <v>22</v>
      </c>
      <c r="C8" s="167"/>
      <c r="D8" s="66"/>
      <c r="E8" s="166" t="s">
        <v>22</v>
      </c>
      <c r="F8" s="167"/>
      <c r="G8" s="51"/>
      <c r="H8" s="74"/>
      <c r="I8" s="85"/>
      <c r="J8" s="166" t="s">
        <v>22</v>
      </c>
      <c r="K8" s="167"/>
      <c r="L8" s="112"/>
      <c r="M8" s="74"/>
      <c r="N8" s="85"/>
      <c r="O8" s="166" t="s">
        <v>22</v>
      </c>
      <c r="P8" s="167"/>
      <c r="Q8" s="112"/>
      <c r="R8" s="74"/>
      <c r="S8" s="85"/>
      <c r="T8" s="166" t="s">
        <v>22</v>
      </c>
      <c r="U8" s="167"/>
      <c r="V8" s="112"/>
      <c r="W8" s="74"/>
      <c r="X8" s="85"/>
      <c r="Y8" s="161" t="s">
        <v>22</v>
      </c>
      <c r="Z8" s="162"/>
      <c r="AA8" s="112"/>
      <c r="AB8" s="74"/>
      <c r="AC8" s="161" t="s">
        <v>22</v>
      </c>
      <c r="AD8" s="162"/>
      <c r="AE8" s="112"/>
      <c r="AF8" s="74"/>
      <c r="AG8" s="74"/>
      <c r="AH8" s="85"/>
      <c r="AI8" s="166" t="s">
        <v>22</v>
      </c>
      <c r="AJ8" s="167"/>
      <c r="AK8" s="112"/>
      <c r="AL8" s="74"/>
      <c r="AM8" s="85"/>
      <c r="AN8" s="166" t="s">
        <v>22</v>
      </c>
      <c r="AO8" s="167"/>
      <c r="AP8" s="112"/>
      <c r="AQ8" s="74"/>
      <c r="AR8" s="85"/>
      <c r="AS8" s="161" t="s">
        <v>22</v>
      </c>
      <c r="AT8" s="162"/>
      <c r="AU8" s="112"/>
      <c r="AV8" s="74"/>
      <c r="AW8" s="161" t="s">
        <v>22</v>
      </c>
      <c r="AX8" s="162"/>
      <c r="AY8" s="112"/>
      <c r="AZ8" s="74"/>
      <c r="BA8" s="161" t="s">
        <v>22</v>
      </c>
      <c r="BB8" s="162"/>
      <c r="BC8" s="112"/>
      <c r="BD8" s="74"/>
      <c r="BE8" s="161" t="s">
        <v>22</v>
      </c>
      <c r="BF8" s="162"/>
      <c r="BG8" s="112"/>
      <c r="BH8" s="74"/>
      <c r="BI8" s="161" t="s">
        <v>22</v>
      </c>
      <c r="BJ8" s="162"/>
      <c r="BK8" s="112"/>
      <c r="BL8" s="74"/>
      <c r="BM8" s="74"/>
      <c r="BN8" s="85"/>
      <c r="BO8" s="166" t="s">
        <v>22</v>
      </c>
      <c r="BP8" s="167"/>
      <c r="BQ8" s="117"/>
      <c r="BR8" s="74"/>
      <c r="BS8" s="85"/>
      <c r="BT8" s="166" t="s">
        <v>22</v>
      </c>
      <c r="BU8" s="167"/>
      <c r="BV8" s="117"/>
      <c r="BW8" s="74"/>
      <c r="BX8" s="85"/>
    </row>
    <row r="9" spans="1:76" s="55" customFormat="1" x14ac:dyDescent="0.25">
      <c r="A9" s="89"/>
      <c r="B9" s="52" t="s">
        <v>23</v>
      </c>
      <c r="C9" s="53" t="s">
        <v>24</v>
      </c>
      <c r="D9" s="67"/>
      <c r="E9" s="75" t="s">
        <v>23</v>
      </c>
      <c r="F9" s="54" t="s">
        <v>19</v>
      </c>
      <c r="G9" s="54" t="s">
        <v>24</v>
      </c>
      <c r="H9" s="76"/>
      <c r="I9" s="85"/>
      <c r="J9" s="75" t="s">
        <v>23</v>
      </c>
      <c r="K9" s="54" t="s">
        <v>19</v>
      </c>
      <c r="L9" s="54" t="s">
        <v>24</v>
      </c>
      <c r="M9" s="76"/>
      <c r="N9" s="85"/>
      <c r="O9" s="75" t="s">
        <v>23</v>
      </c>
      <c r="P9" s="54" t="s">
        <v>19</v>
      </c>
      <c r="Q9" s="54" t="s">
        <v>24</v>
      </c>
      <c r="R9" s="76"/>
      <c r="S9" s="85"/>
      <c r="T9" s="75" t="s">
        <v>23</v>
      </c>
      <c r="U9" s="54" t="s">
        <v>19</v>
      </c>
      <c r="V9" s="54" t="s">
        <v>24</v>
      </c>
      <c r="W9" s="76"/>
      <c r="X9" s="85"/>
      <c r="Y9" s="75" t="s">
        <v>23</v>
      </c>
      <c r="Z9" s="54" t="s">
        <v>19</v>
      </c>
      <c r="AA9" s="54" t="s">
        <v>24</v>
      </c>
      <c r="AB9" s="76"/>
      <c r="AC9" s="75" t="s">
        <v>23</v>
      </c>
      <c r="AD9" s="54" t="s">
        <v>19</v>
      </c>
      <c r="AE9" s="54" t="s">
        <v>24</v>
      </c>
      <c r="AF9" s="76"/>
      <c r="AG9" s="76"/>
      <c r="AH9" s="85"/>
      <c r="AI9" s="75" t="s">
        <v>23</v>
      </c>
      <c r="AJ9" s="54" t="s">
        <v>19</v>
      </c>
      <c r="AK9" s="54" t="s">
        <v>24</v>
      </c>
      <c r="AL9" s="76"/>
      <c r="AM9" s="85"/>
      <c r="AN9" s="75" t="s">
        <v>23</v>
      </c>
      <c r="AO9" s="54" t="s">
        <v>19</v>
      </c>
      <c r="AP9" s="54" t="s">
        <v>24</v>
      </c>
      <c r="AQ9" s="76"/>
      <c r="AR9" s="85"/>
      <c r="AS9" s="75" t="s">
        <v>23</v>
      </c>
      <c r="AT9" s="54" t="s">
        <v>19</v>
      </c>
      <c r="AU9" s="54" t="s">
        <v>24</v>
      </c>
      <c r="AV9" s="76"/>
      <c r="AW9" s="75" t="s">
        <v>23</v>
      </c>
      <c r="AX9" s="54" t="s">
        <v>19</v>
      </c>
      <c r="AY9" s="54" t="s">
        <v>24</v>
      </c>
      <c r="AZ9" s="76"/>
      <c r="BA9" s="75" t="s">
        <v>23</v>
      </c>
      <c r="BB9" s="54" t="s">
        <v>19</v>
      </c>
      <c r="BC9" s="54" t="s">
        <v>24</v>
      </c>
      <c r="BD9" s="76"/>
      <c r="BE9" s="75" t="s">
        <v>23</v>
      </c>
      <c r="BF9" s="54" t="s">
        <v>19</v>
      </c>
      <c r="BG9" s="54" t="s">
        <v>24</v>
      </c>
      <c r="BH9" s="76"/>
      <c r="BI9" s="75" t="s">
        <v>23</v>
      </c>
      <c r="BJ9" s="54" t="s">
        <v>19</v>
      </c>
      <c r="BK9" s="54" t="s">
        <v>24</v>
      </c>
      <c r="BL9" s="76"/>
      <c r="BM9" s="76"/>
      <c r="BN9" s="85"/>
      <c r="BO9" s="75" t="s">
        <v>23</v>
      </c>
      <c r="BP9" s="54" t="s">
        <v>19</v>
      </c>
      <c r="BQ9" s="54" t="s">
        <v>24</v>
      </c>
      <c r="BR9" s="76"/>
      <c r="BS9" s="85"/>
      <c r="BT9" s="75" t="s">
        <v>23</v>
      </c>
      <c r="BU9" s="54" t="s">
        <v>19</v>
      </c>
      <c r="BV9" s="54" t="s">
        <v>24</v>
      </c>
      <c r="BW9" s="76"/>
      <c r="BX9" s="85"/>
    </row>
    <row r="10" spans="1:76" s="46" customFormat="1" ht="15" customHeight="1" x14ac:dyDescent="0.25">
      <c r="A10" s="90" t="s">
        <v>92</v>
      </c>
      <c r="B10" s="180" t="s">
        <v>25</v>
      </c>
      <c r="C10" s="49">
        <v>39435.728333333333</v>
      </c>
      <c r="D10" s="68"/>
      <c r="E10" s="168" t="s">
        <v>25</v>
      </c>
      <c r="F10" s="61">
        <v>1056.7616666666727</v>
      </c>
      <c r="G10" s="61">
        <f>F10+C10</f>
        <v>40492.490000000005</v>
      </c>
      <c r="H10" s="77"/>
      <c r="I10" s="85"/>
      <c r="J10" s="168" t="s">
        <v>25</v>
      </c>
      <c r="K10" s="61">
        <v>235.05999999999767</v>
      </c>
      <c r="L10" s="61">
        <f>K10+G10</f>
        <v>40727.550000000003</v>
      </c>
      <c r="M10" s="77"/>
      <c r="N10" s="85"/>
      <c r="O10" s="168" t="s">
        <v>25</v>
      </c>
      <c r="P10" s="61"/>
      <c r="Q10" s="61">
        <f>P10+L10</f>
        <v>40727.550000000003</v>
      </c>
      <c r="R10" s="77"/>
      <c r="S10" s="85"/>
      <c r="T10" s="168" t="s">
        <v>110</v>
      </c>
      <c r="U10" s="61"/>
      <c r="V10" s="61">
        <v>41703.340000000004</v>
      </c>
      <c r="W10" s="77"/>
      <c r="X10" s="85"/>
      <c r="Y10" s="177" t="s">
        <v>25</v>
      </c>
      <c r="Z10" s="61"/>
      <c r="AA10" s="61">
        <f>Z10+Q10</f>
        <v>40727.550000000003</v>
      </c>
      <c r="AB10" s="77"/>
      <c r="AC10" s="168" t="s">
        <v>110</v>
      </c>
      <c r="AD10" s="61">
        <v>243.07000000000698</v>
      </c>
      <c r="AE10" s="61">
        <f>AD10+V10</f>
        <v>41946.410000000011</v>
      </c>
      <c r="AF10" s="77"/>
      <c r="AG10" s="77"/>
      <c r="AH10" s="85"/>
      <c r="AI10" s="168" t="s">
        <v>110</v>
      </c>
      <c r="AJ10" s="61"/>
      <c r="AK10" s="125">
        <f>AJ10+AE10</f>
        <v>41946.410000000011</v>
      </c>
      <c r="AL10" s="77"/>
      <c r="AM10" s="85"/>
      <c r="AN10" s="116" t="s">
        <v>128</v>
      </c>
      <c r="AO10" s="61"/>
      <c r="AP10" s="61">
        <v>41721.07</v>
      </c>
      <c r="AQ10" s="77"/>
      <c r="AR10" s="85"/>
      <c r="AS10" s="168" t="s">
        <v>110</v>
      </c>
      <c r="AT10" s="61"/>
      <c r="AU10" s="61"/>
      <c r="AV10" s="77"/>
      <c r="AW10" s="171" t="s">
        <v>110</v>
      </c>
      <c r="AX10" s="61"/>
      <c r="AY10" s="61"/>
      <c r="AZ10" s="77"/>
      <c r="BA10" s="168" t="s">
        <v>110</v>
      </c>
      <c r="BB10" s="61"/>
      <c r="BC10" s="61">
        <f>BB10+AX10+AT10+AK10</f>
        <v>41946.410000000011</v>
      </c>
      <c r="BD10" s="77"/>
      <c r="BE10" s="116" t="s">
        <v>128</v>
      </c>
      <c r="BF10" s="115">
        <f>BG7/30*6</f>
        <v>308.00200000000041</v>
      </c>
      <c r="BG10" s="124"/>
      <c r="BH10" s="77"/>
      <c r="BI10" s="116" t="s">
        <v>128</v>
      </c>
      <c r="BJ10" s="115">
        <f>BK7/30*24</f>
        <v>1532.9840000000027</v>
      </c>
      <c r="BK10" s="61">
        <f>BJ10+BF10+AP10</f>
        <v>43562.056000000004</v>
      </c>
      <c r="BL10" s="77"/>
      <c r="BM10" s="77"/>
      <c r="BN10" s="85"/>
      <c r="BO10" s="116" t="s">
        <v>128</v>
      </c>
      <c r="BP10" s="114"/>
      <c r="BQ10" s="114">
        <f>BP10+BK10</f>
        <v>43562.056000000004</v>
      </c>
      <c r="BR10" s="77"/>
      <c r="BS10" s="85"/>
      <c r="BT10" s="168" t="s">
        <v>147</v>
      </c>
      <c r="BU10" s="114"/>
      <c r="BV10" s="114">
        <v>45821.030000000006</v>
      </c>
      <c r="BW10" s="77"/>
      <c r="BX10" s="85"/>
    </row>
    <row r="11" spans="1:76" s="46" customFormat="1" ht="15" customHeight="1" x14ac:dyDescent="0.25">
      <c r="A11" s="90" t="s">
        <v>93</v>
      </c>
      <c r="B11" s="181"/>
      <c r="C11" s="49">
        <v>39435.728333333333</v>
      </c>
      <c r="D11" s="68"/>
      <c r="E11" s="169"/>
      <c r="F11" s="61">
        <v>1056.7616666666727</v>
      </c>
      <c r="G11" s="61">
        <f t="shared" ref="G11:G21" si="0">F11+C11</f>
        <v>40492.490000000005</v>
      </c>
      <c r="H11" s="78"/>
      <c r="I11" s="85"/>
      <c r="J11" s="169"/>
      <c r="K11" s="61">
        <v>235.05999999999767</v>
      </c>
      <c r="L11" s="61">
        <f t="shared" ref="L11:L21" si="1">K11+G11</f>
        <v>40727.550000000003</v>
      </c>
      <c r="M11" s="78"/>
      <c r="N11" s="85"/>
      <c r="O11" s="169"/>
      <c r="P11" s="61"/>
      <c r="Q11" s="61">
        <f t="shared" ref="Q11:Q21" si="2">P11+L11</f>
        <v>40727.550000000003</v>
      </c>
      <c r="R11" s="78"/>
      <c r="S11" s="85"/>
      <c r="T11" s="169"/>
      <c r="U11" s="61"/>
      <c r="V11" s="61">
        <v>41703.340000000004</v>
      </c>
      <c r="W11" s="78"/>
      <c r="X11" s="85"/>
      <c r="Y11" s="178"/>
      <c r="Z11" s="61"/>
      <c r="AA11" s="61">
        <f t="shared" ref="AA11:AA21" si="3">Z11+Q11</f>
        <v>40727.550000000003</v>
      </c>
      <c r="AB11" s="78"/>
      <c r="AC11" s="169"/>
      <c r="AD11" s="61">
        <v>243.07000000000698</v>
      </c>
      <c r="AE11" s="61">
        <f t="shared" ref="AE11:AE20" si="4">AD11+V11</f>
        <v>41946.410000000011</v>
      </c>
      <c r="AF11" s="78"/>
      <c r="AG11" s="78"/>
      <c r="AH11" s="85"/>
      <c r="AI11" s="169"/>
      <c r="AJ11" s="61"/>
      <c r="AK11" s="125">
        <f t="shared" ref="AK11:AK21" si="5">AJ11+AE11</f>
        <v>41946.410000000011</v>
      </c>
      <c r="AL11" s="78"/>
      <c r="AM11" s="85"/>
      <c r="AN11" s="116" t="s">
        <v>129</v>
      </c>
      <c r="AO11" s="61"/>
      <c r="AP11" s="61">
        <v>41721.07</v>
      </c>
      <c r="AQ11" s="78"/>
      <c r="AR11" s="85"/>
      <c r="AS11" s="169"/>
      <c r="AT11" s="61"/>
      <c r="AU11" s="61"/>
      <c r="AV11" s="78"/>
      <c r="AW11" s="172"/>
      <c r="AX11" s="61"/>
      <c r="AY11" s="61"/>
      <c r="AZ11" s="78"/>
      <c r="BA11" s="169"/>
      <c r="BB11" s="61"/>
      <c r="BC11" s="61">
        <f t="shared" ref="BC11:BC20" si="6">BB11+AX11+AT11+AK11</f>
        <v>41946.410000000011</v>
      </c>
      <c r="BD11" s="78"/>
      <c r="BE11" s="116" t="s">
        <v>129</v>
      </c>
      <c r="BF11" s="61"/>
      <c r="BG11" s="124"/>
      <c r="BH11" s="78"/>
      <c r="BI11" s="116" t="s">
        <v>129</v>
      </c>
      <c r="BJ11" s="61">
        <v>1916.2300000000032</v>
      </c>
      <c r="BK11" s="61">
        <f t="shared" ref="BK11:BK21" si="7">BJ11+BF11+AP11</f>
        <v>43637.3</v>
      </c>
      <c r="BL11" s="78"/>
      <c r="BM11" s="78"/>
      <c r="BN11" s="85"/>
      <c r="BO11" s="116" t="s">
        <v>129</v>
      </c>
      <c r="BP11" s="114"/>
      <c r="BQ11" s="114">
        <f t="shared" ref="BQ11:BQ21" si="8">BP11+BK11</f>
        <v>43637.3</v>
      </c>
      <c r="BR11" s="78"/>
      <c r="BS11" s="85"/>
      <c r="BT11" s="169"/>
      <c r="BU11" s="114"/>
      <c r="BV11" s="114">
        <v>45821.030000000006</v>
      </c>
      <c r="BW11" s="78"/>
      <c r="BX11" s="85"/>
    </row>
    <row r="12" spans="1:76" s="46" customFormat="1" ht="15" customHeight="1" x14ac:dyDescent="0.25">
      <c r="A12" s="90" t="s">
        <v>94</v>
      </c>
      <c r="B12" s="181"/>
      <c r="C12" s="49">
        <v>39435.728333333303</v>
      </c>
      <c r="D12" s="68"/>
      <c r="E12" s="169"/>
      <c r="F12" s="61">
        <v>1056.76166666667</v>
      </c>
      <c r="G12" s="61">
        <f t="shared" si="0"/>
        <v>40492.489999999976</v>
      </c>
      <c r="H12" s="78"/>
      <c r="I12" s="85"/>
      <c r="J12" s="169"/>
      <c r="K12" s="61">
        <v>235.05999999999801</v>
      </c>
      <c r="L12" s="61">
        <f t="shared" si="1"/>
        <v>40727.549999999974</v>
      </c>
      <c r="M12" s="78"/>
      <c r="N12" s="85"/>
      <c r="O12" s="169"/>
      <c r="P12" s="61"/>
      <c r="Q12" s="61">
        <f t="shared" si="2"/>
        <v>40727.549999999974</v>
      </c>
      <c r="R12" s="78"/>
      <c r="S12" s="85"/>
      <c r="T12" s="169"/>
      <c r="U12" s="61"/>
      <c r="V12" s="61">
        <v>41703.339999999997</v>
      </c>
      <c r="W12" s="78"/>
      <c r="X12" s="85"/>
      <c r="Y12" s="178"/>
      <c r="Z12" s="61"/>
      <c r="AA12" s="61">
        <f t="shared" si="3"/>
        <v>40727.549999999974</v>
      </c>
      <c r="AB12" s="78"/>
      <c r="AC12" s="169"/>
      <c r="AD12" s="61">
        <v>243.07000000000701</v>
      </c>
      <c r="AE12" s="61">
        <f t="shared" si="4"/>
        <v>41946.41</v>
      </c>
      <c r="AF12" s="78"/>
      <c r="AG12" s="78"/>
      <c r="AH12" s="85"/>
      <c r="AI12" s="169"/>
      <c r="AJ12" s="61"/>
      <c r="AK12" s="125">
        <f t="shared" si="5"/>
        <v>41946.41</v>
      </c>
      <c r="AL12" s="78"/>
      <c r="AM12" s="85"/>
      <c r="AN12" s="116" t="s">
        <v>130</v>
      </c>
      <c r="AO12" s="61"/>
      <c r="AP12" s="61">
        <v>41721.07</v>
      </c>
      <c r="AQ12" s="78"/>
      <c r="AR12" s="85"/>
      <c r="AS12" s="169"/>
      <c r="AT12" s="61"/>
      <c r="AU12" s="61"/>
      <c r="AV12" s="78"/>
      <c r="AW12" s="172"/>
      <c r="AX12" s="61"/>
      <c r="AY12" s="61"/>
      <c r="AZ12" s="78"/>
      <c r="BA12" s="169"/>
      <c r="BB12" s="61"/>
      <c r="BC12" s="61">
        <f t="shared" si="6"/>
        <v>41946.41</v>
      </c>
      <c r="BD12" s="78"/>
      <c r="BE12" s="116" t="s">
        <v>130</v>
      </c>
      <c r="BF12" s="61"/>
      <c r="BG12" s="124"/>
      <c r="BH12" s="78"/>
      <c r="BI12" s="116" t="s">
        <v>130</v>
      </c>
      <c r="BJ12" s="61">
        <v>1916.2300000000032</v>
      </c>
      <c r="BK12" s="61">
        <f t="shared" si="7"/>
        <v>43637.3</v>
      </c>
      <c r="BL12" s="78"/>
      <c r="BM12" s="78"/>
      <c r="BN12" s="85"/>
      <c r="BO12" s="116" t="s">
        <v>130</v>
      </c>
      <c r="BP12" s="114"/>
      <c r="BQ12" s="114">
        <f t="shared" si="8"/>
        <v>43637.3</v>
      </c>
      <c r="BR12" s="78"/>
      <c r="BS12" s="85"/>
      <c r="BT12" s="169"/>
      <c r="BU12" s="114"/>
      <c r="BV12" s="114">
        <v>45821.03</v>
      </c>
      <c r="BW12" s="78"/>
      <c r="BX12" s="85"/>
    </row>
    <row r="13" spans="1:76" s="46" customFormat="1" ht="15" customHeight="1" x14ac:dyDescent="0.25">
      <c r="A13" s="90" t="s">
        <v>95</v>
      </c>
      <c r="B13" s="181"/>
      <c r="C13" s="49">
        <v>39435.728333333303</v>
      </c>
      <c r="D13" s="68"/>
      <c r="E13" s="169"/>
      <c r="F13" s="61">
        <v>1056.76166666667</v>
      </c>
      <c r="G13" s="61">
        <f t="shared" si="0"/>
        <v>40492.489999999976</v>
      </c>
      <c r="H13" s="77"/>
      <c r="I13" s="85"/>
      <c r="J13" s="169"/>
      <c r="K13" s="61">
        <v>235.05999999999801</v>
      </c>
      <c r="L13" s="61">
        <f t="shared" si="1"/>
        <v>40727.549999999974</v>
      </c>
      <c r="M13" s="77"/>
      <c r="N13" s="85"/>
      <c r="O13" s="169"/>
      <c r="P13" s="61"/>
      <c r="Q13" s="61">
        <f t="shared" si="2"/>
        <v>40727.549999999974</v>
      </c>
      <c r="R13" s="77"/>
      <c r="S13" s="85"/>
      <c r="T13" s="169"/>
      <c r="U13" s="61"/>
      <c r="V13" s="61">
        <v>41703.339999999997</v>
      </c>
      <c r="W13" s="77"/>
      <c r="X13" s="85"/>
      <c r="Y13" s="178"/>
      <c r="Z13" s="61"/>
      <c r="AA13" s="61">
        <f t="shared" si="3"/>
        <v>40727.549999999974</v>
      </c>
      <c r="AB13" s="77"/>
      <c r="AC13" s="169"/>
      <c r="AD13" s="61">
        <v>243.07000000000701</v>
      </c>
      <c r="AE13" s="61">
        <f t="shared" si="4"/>
        <v>41946.41</v>
      </c>
      <c r="AF13" s="77"/>
      <c r="AG13" s="77"/>
      <c r="AH13" s="85"/>
      <c r="AI13" s="169"/>
      <c r="AJ13" s="61"/>
      <c r="AK13" s="125">
        <f t="shared" si="5"/>
        <v>41946.41</v>
      </c>
      <c r="AL13" s="77"/>
      <c r="AM13" s="85"/>
      <c r="AN13" s="116" t="s">
        <v>131</v>
      </c>
      <c r="AO13" s="61"/>
      <c r="AP13" s="61">
        <v>41721.07</v>
      </c>
      <c r="AQ13" s="77"/>
      <c r="AR13" s="85"/>
      <c r="AS13" s="169"/>
      <c r="AT13" s="61"/>
      <c r="AU13" s="61"/>
      <c r="AV13" s="77"/>
      <c r="AW13" s="172"/>
      <c r="AX13" s="61"/>
      <c r="AY13" s="61"/>
      <c r="AZ13" s="77"/>
      <c r="BA13" s="169"/>
      <c r="BB13" s="61"/>
      <c r="BC13" s="61">
        <f t="shared" si="6"/>
        <v>41946.41</v>
      </c>
      <c r="BD13" s="77"/>
      <c r="BE13" s="116" t="s">
        <v>131</v>
      </c>
      <c r="BF13" s="61"/>
      <c r="BG13" s="124"/>
      <c r="BH13" s="77"/>
      <c r="BI13" s="116" t="s">
        <v>131</v>
      </c>
      <c r="BJ13" s="61">
        <v>1916.23</v>
      </c>
      <c r="BK13" s="61">
        <f t="shared" si="7"/>
        <v>43637.3</v>
      </c>
      <c r="BL13" s="77"/>
      <c r="BM13" s="77"/>
      <c r="BN13" s="85"/>
      <c r="BO13" s="116" t="s">
        <v>131</v>
      </c>
      <c r="BP13" s="114"/>
      <c r="BQ13" s="114">
        <f t="shared" si="8"/>
        <v>43637.3</v>
      </c>
      <c r="BR13" s="77"/>
      <c r="BS13" s="85"/>
      <c r="BT13" s="169"/>
      <c r="BU13" s="114"/>
      <c r="BV13" s="114">
        <v>45821.03</v>
      </c>
      <c r="BW13" s="77"/>
      <c r="BX13" s="85"/>
    </row>
    <row r="14" spans="1:76" s="46" customFormat="1" ht="15" customHeight="1" x14ac:dyDescent="0.25">
      <c r="A14" s="90" t="s">
        <v>96</v>
      </c>
      <c r="B14" s="181"/>
      <c r="C14" s="49">
        <v>39435.728333333303</v>
      </c>
      <c r="D14" s="68"/>
      <c r="E14" s="169"/>
      <c r="F14" s="61">
        <v>1056.76166666667</v>
      </c>
      <c r="G14" s="61">
        <f t="shared" si="0"/>
        <v>40492.489999999976</v>
      </c>
      <c r="H14" s="77"/>
      <c r="I14" s="85"/>
      <c r="J14" s="169"/>
      <c r="K14" s="61">
        <v>235.05999999999801</v>
      </c>
      <c r="L14" s="61">
        <f t="shared" si="1"/>
        <v>40727.549999999974</v>
      </c>
      <c r="M14" s="77"/>
      <c r="N14" s="85"/>
      <c r="O14" s="169"/>
      <c r="P14" s="61"/>
      <c r="Q14" s="61">
        <f t="shared" si="2"/>
        <v>40727.549999999974</v>
      </c>
      <c r="R14" s="77"/>
      <c r="S14" s="85"/>
      <c r="T14" s="169"/>
      <c r="U14" s="61"/>
      <c r="V14" s="61">
        <v>41703.339999999997</v>
      </c>
      <c r="W14" s="77"/>
      <c r="X14" s="85"/>
      <c r="Y14" s="178"/>
      <c r="Z14" s="61"/>
      <c r="AA14" s="61">
        <f t="shared" si="3"/>
        <v>40727.549999999974</v>
      </c>
      <c r="AB14" s="77"/>
      <c r="AC14" s="169"/>
      <c r="AD14" s="61">
        <v>243.07000000000701</v>
      </c>
      <c r="AE14" s="61">
        <f t="shared" si="4"/>
        <v>41946.41</v>
      </c>
      <c r="AF14" s="77"/>
      <c r="AG14" s="77"/>
      <c r="AH14" s="85"/>
      <c r="AI14" s="169"/>
      <c r="AJ14" s="61"/>
      <c r="AK14" s="125">
        <f t="shared" si="5"/>
        <v>41946.41</v>
      </c>
      <c r="AL14" s="77"/>
      <c r="AM14" s="85"/>
      <c r="AN14" s="116" t="s">
        <v>132</v>
      </c>
      <c r="AO14" s="61"/>
      <c r="AP14" s="61">
        <v>41721.07</v>
      </c>
      <c r="AQ14" s="123"/>
      <c r="AR14" s="85"/>
      <c r="AS14" s="169"/>
      <c r="AT14" s="61"/>
      <c r="AU14" s="61"/>
      <c r="AV14" s="77"/>
      <c r="AW14" s="172"/>
      <c r="AX14" s="61"/>
      <c r="AY14" s="61"/>
      <c r="AZ14" s="77"/>
      <c r="BA14" s="169"/>
      <c r="BB14" s="61"/>
      <c r="BC14" s="61">
        <f t="shared" si="6"/>
        <v>41946.41</v>
      </c>
      <c r="BD14" s="77"/>
      <c r="BE14" s="116" t="s">
        <v>132</v>
      </c>
      <c r="BF14" s="61"/>
      <c r="BG14" s="124"/>
      <c r="BH14" s="77"/>
      <c r="BI14" s="116" t="s">
        <v>132</v>
      </c>
      <c r="BJ14" s="61">
        <v>1916.23</v>
      </c>
      <c r="BK14" s="61">
        <f t="shared" si="7"/>
        <v>43637.3</v>
      </c>
      <c r="BL14" s="77"/>
      <c r="BM14" s="77"/>
      <c r="BN14" s="85"/>
      <c r="BO14" s="116" t="s">
        <v>132</v>
      </c>
      <c r="BP14" s="114"/>
      <c r="BQ14" s="114">
        <f t="shared" si="8"/>
        <v>43637.3</v>
      </c>
      <c r="BR14" s="77"/>
      <c r="BS14" s="85"/>
      <c r="BT14" s="169"/>
      <c r="BU14" s="114"/>
      <c r="BV14" s="114">
        <v>45821.03</v>
      </c>
      <c r="BW14" s="77"/>
      <c r="BX14" s="85"/>
    </row>
    <row r="15" spans="1:76" s="46" customFormat="1" ht="15" customHeight="1" x14ac:dyDescent="0.25">
      <c r="A15" s="90" t="s">
        <v>97</v>
      </c>
      <c r="B15" s="181"/>
      <c r="C15" s="49">
        <v>39435.728333333303</v>
      </c>
      <c r="D15" s="68"/>
      <c r="E15" s="169"/>
      <c r="F15" s="61">
        <v>1056.76166666667</v>
      </c>
      <c r="G15" s="61">
        <f t="shared" si="0"/>
        <v>40492.489999999976</v>
      </c>
      <c r="H15" s="77"/>
      <c r="I15" s="85"/>
      <c r="J15" s="169"/>
      <c r="K15" s="61">
        <v>235.05999999999801</v>
      </c>
      <c r="L15" s="61">
        <f t="shared" si="1"/>
        <v>40727.549999999974</v>
      </c>
      <c r="M15" s="77"/>
      <c r="N15" s="85"/>
      <c r="O15" s="169"/>
      <c r="P15" s="61"/>
      <c r="Q15" s="61">
        <f t="shared" si="2"/>
        <v>40727.549999999974</v>
      </c>
      <c r="R15" s="77"/>
      <c r="S15" s="85"/>
      <c r="T15" s="169"/>
      <c r="U15" s="61"/>
      <c r="V15" s="61">
        <v>41703.339999999997</v>
      </c>
      <c r="W15" s="77"/>
      <c r="X15" s="85"/>
      <c r="Y15" s="178"/>
      <c r="Z15" s="61"/>
      <c r="AA15" s="61">
        <f t="shared" si="3"/>
        <v>40727.549999999974</v>
      </c>
      <c r="AB15" s="77"/>
      <c r="AC15" s="169"/>
      <c r="AD15" s="61">
        <v>243.07000000000701</v>
      </c>
      <c r="AE15" s="61">
        <f t="shared" si="4"/>
        <v>41946.41</v>
      </c>
      <c r="AF15" s="77"/>
      <c r="AG15" s="77"/>
      <c r="AH15" s="85"/>
      <c r="AI15" s="169"/>
      <c r="AJ15" s="61"/>
      <c r="AK15" s="125">
        <f t="shared" si="5"/>
        <v>41946.41</v>
      </c>
      <c r="AL15" s="77"/>
      <c r="AM15" s="85"/>
      <c r="AN15" s="116" t="s">
        <v>133</v>
      </c>
      <c r="AO15" s="61"/>
      <c r="AP15" s="61">
        <v>41721.07</v>
      </c>
      <c r="AQ15" s="123"/>
      <c r="AR15" s="85"/>
      <c r="AS15" s="169"/>
      <c r="AT15" s="61"/>
      <c r="AU15" s="61"/>
      <c r="AV15" s="77"/>
      <c r="AW15" s="172"/>
      <c r="AX15" s="61"/>
      <c r="AY15" s="61"/>
      <c r="AZ15" s="77"/>
      <c r="BA15" s="169"/>
      <c r="BB15" s="61"/>
      <c r="BC15" s="61">
        <f t="shared" si="6"/>
        <v>41946.41</v>
      </c>
      <c r="BD15" s="77"/>
      <c r="BE15" s="116" t="s">
        <v>133</v>
      </c>
      <c r="BF15" s="61"/>
      <c r="BG15" s="124"/>
      <c r="BH15" s="77"/>
      <c r="BI15" s="116" t="s">
        <v>133</v>
      </c>
      <c r="BJ15" s="61">
        <v>1916.23</v>
      </c>
      <c r="BK15" s="61">
        <f t="shared" si="7"/>
        <v>43637.3</v>
      </c>
      <c r="BL15" s="77"/>
      <c r="BM15" s="77"/>
      <c r="BN15" s="85"/>
      <c r="BO15" s="116" t="s">
        <v>133</v>
      </c>
      <c r="BP15" s="114"/>
      <c r="BQ15" s="114">
        <f t="shared" si="8"/>
        <v>43637.3</v>
      </c>
      <c r="BR15" s="77"/>
      <c r="BS15" s="85"/>
      <c r="BT15" s="169"/>
      <c r="BU15" s="114"/>
      <c r="BV15" s="114">
        <v>45821.03</v>
      </c>
      <c r="BW15" s="77"/>
      <c r="BX15" s="85"/>
    </row>
    <row r="16" spans="1:76" s="46" customFormat="1" ht="15" customHeight="1" x14ac:dyDescent="0.25">
      <c r="A16" s="90" t="s">
        <v>98</v>
      </c>
      <c r="B16" s="181"/>
      <c r="C16" s="49">
        <v>39435.728333333303</v>
      </c>
      <c r="D16" s="68"/>
      <c r="E16" s="169"/>
      <c r="F16" s="61">
        <v>1056.76166666667</v>
      </c>
      <c r="G16" s="61">
        <f t="shared" si="0"/>
        <v>40492.489999999976</v>
      </c>
      <c r="H16" s="77"/>
      <c r="I16" s="85"/>
      <c r="J16" s="169"/>
      <c r="K16" s="61">
        <v>235.05999999999801</v>
      </c>
      <c r="L16" s="61">
        <f t="shared" si="1"/>
        <v>40727.549999999974</v>
      </c>
      <c r="M16" s="77"/>
      <c r="N16" s="85"/>
      <c r="O16" s="169"/>
      <c r="P16" s="61">
        <f>Q7/30*24</f>
        <v>1073.8640000000073</v>
      </c>
      <c r="Q16" s="61">
        <f t="shared" si="2"/>
        <v>41801.413999999982</v>
      </c>
      <c r="R16" s="77"/>
      <c r="S16" s="85"/>
      <c r="T16" s="169"/>
      <c r="U16" s="61"/>
      <c r="V16" s="61">
        <v>41703.339999999997</v>
      </c>
      <c r="W16" s="77"/>
      <c r="X16" s="85"/>
      <c r="Y16" s="178"/>
      <c r="Z16" s="114">
        <f>AA7/30*24</f>
        <v>-98.776000000000948</v>
      </c>
      <c r="AA16" s="61">
        <f t="shared" si="3"/>
        <v>41702.637999999984</v>
      </c>
      <c r="AB16" s="77"/>
      <c r="AC16" s="169"/>
      <c r="AD16" s="61">
        <v>243.07000000000701</v>
      </c>
      <c r="AE16" s="61">
        <f t="shared" si="4"/>
        <v>41946.41</v>
      </c>
      <c r="AF16" s="77"/>
      <c r="AG16" s="77"/>
      <c r="AH16" s="85"/>
      <c r="AI16" s="169"/>
      <c r="AJ16" s="115">
        <f>AK7/30*24</f>
        <v>-180.27200000000883</v>
      </c>
      <c r="AK16" s="125">
        <f t="shared" si="5"/>
        <v>41766.137999999992</v>
      </c>
      <c r="AL16" s="77"/>
      <c r="AM16" s="85"/>
      <c r="AN16" s="116" t="s">
        <v>134</v>
      </c>
      <c r="AO16" s="61"/>
      <c r="AP16" s="61">
        <v>41721.07</v>
      </c>
      <c r="AQ16" s="123"/>
      <c r="AR16" s="85"/>
      <c r="AS16" s="169"/>
      <c r="AT16" s="121">
        <f>AU7/30*24</f>
        <v>1525.3520000000019</v>
      </c>
      <c r="AU16" s="61"/>
      <c r="AV16" s="123"/>
      <c r="AW16" s="172"/>
      <c r="AX16" s="61"/>
      <c r="AY16" s="61"/>
      <c r="AZ16" s="77"/>
      <c r="BA16" s="169"/>
      <c r="BB16" s="61"/>
      <c r="BC16" s="61">
        <f>BB16+AX16+AT16+AK16</f>
        <v>43291.489999999991</v>
      </c>
      <c r="BD16" s="77"/>
      <c r="BE16" s="116" t="s">
        <v>134</v>
      </c>
      <c r="BF16" s="61"/>
      <c r="BG16" s="124"/>
      <c r="BH16" s="77"/>
      <c r="BI16" s="116" t="s">
        <v>134</v>
      </c>
      <c r="BJ16" s="61">
        <v>1916.23</v>
      </c>
      <c r="BK16" s="61">
        <f t="shared" si="7"/>
        <v>43637.3</v>
      </c>
      <c r="BL16" s="77"/>
      <c r="BM16" s="77"/>
      <c r="BN16" s="85"/>
      <c r="BO16" s="116" t="s">
        <v>134</v>
      </c>
      <c r="BP16" s="114">
        <f>BQ7/30*24</f>
        <v>1746.9840000000027</v>
      </c>
      <c r="BQ16" s="114">
        <f t="shared" si="8"/>
        <v>45384.284000000007</v>
      </c>
      <c r="BR16" s="77"/>
      <c r="BS16" s="85"/>
      <c r="BT16" s="169"/>
      <c r="BU16" s="114"/>
      <c r="BV16" s="114">
        <v>45821.03</v>
      </c>
      <c r="BW16" s="77"/>
      <c r="BX16" s="85"/>
    </row>
    <row r="17" spans="1:76" s="46" customFormat="1" ht="15" customHeight="1" x14ac:dyDescent="0.25">
      <c r="A17" s="90" t="s">
        <v>99</v>
      </c>
      <c r="B17" s="181"/>
      <c r="C17" s="49">
        <v>39435.728333333303</v>
      </c>
      <c r="D17" s="68"/>
      <c r="E17" s="169"/>
      <c r="F17" s="61">
        <v>1056.76166666667</v>
      </c>
      <c r="G17" s="61">
        <f t="shared" si="0"/>
        <v>40492.489999999976</v>
      </c>
      <c r="H17" s="77"/>
      <c r="I17" s="85"/>
      <c r="J17" s="169"/>
      <c r="K17" s="61">
        <v>235.05999999999801</v>
      </c>
      <c r="L17" s="61">
        <f t="shared" si="1"/>
        <v>40727.549999999974</v>
      </c>
      <c r="M17" s="77"/>
      <c r="N17" s="85"/>
      <c r="O17" s="169"/>
      <c r="P17" s="61">
        <v>1342.3300000000099</v>
      </c>
      <c r="Q17" s="61">
        <f t="shared" si="2"/>
        <v>42069.879999999983</v>
      </c>
      <c r="R17" s="77"/>
      <c r="S17" s="85"/>
      <c r="T17" s="169"/>
      <c r="U17" s="61"/>
      <c r="V17" s="61">
        <v>41703.339999999997</v>
      </c>
      <c r="W17" s="77"/>
      <c r="X17" s="85"/>
      <c r="Y17" s="178"/>
      <c r="Z17" s="61">
        <v>-123.47000000000116</v>
      </c>
      <c r="AA17" s="61">
        <f t="shared" si="3"/>
        <v>41946.409999999982</v>
      </c>
      <c r="AB17" s="77"/>
      <c r="AC17" s="169"/>
      <c r="AD17" s="61">
        <v>243.07000000000701</v>
      </c>
      <c r="AE17" s="61">
        <f t="shared" si="4"/>
        <v>41946.41</v>
      </c>
      <c r="AF17" s="77"/>
      <c r="AG17" s="77"/>
      <c r="AH17" s="85"/>
      <c r="AI17" s="169"/>
      <c r="AJ17" s="61">
        <v>-225.34000000001106</v>
      </c>
      <c r="AK17" s="125">
        <f t="shared" si="5"/>
        <v>41721.069999999992</v>
      </c>
      <c r="AL17" s="77"/>
      <c r="AM17" s="85"/>
      <c r="AN17" s="116" t="s">
        <v>135</v>
      </c>
      <c r="AO17" s="61"/>
      <c r="AP17" s="61">
        <v>41721.07</v>
      </c>
      <c r="AQ17" s="123"/>
      <c r="AR17" s="85"/>
      <c r="AS17" s="169"/>
      <c r="AT17" s="122">
        <f>AU7/30*7</f>
        <v>444.89433333333386</v>
      </c>
      <c r="AU17" s="61"/>
      <c r="AV17" s="123"/>
      <c r="AW17" s="172"/>
      <c r="AX17" s="121">
        <f>AY7/30*24</f>
        <v>1532.9840000000027</v>
      </c>
      <c r="AY17" s="61"/>
      <c r="AZ17" s="77"/>
      <c r="BA17" s="169"/>
      <c r="BB17" s="61"/>
      <c r="BC17" s="61">
        <f>BB17+AX17+AT17+AK17</f>
        <v>43698.948333333326</v>
      </c>
      <c r="BD17" s="77"/>
      <c r="BE17" s="116" t="s">
        <v>135</v>
      </c>
      <c r="BF17" s="61"/>
      <c r="BG17" s="124"/>
      <c r="BH17" s="77"/>
      <c r="BI17" s="116" t="s">
        <v>135</v>
      </c>
      <c r="BJ17" s="61">
        <v>1916.23</v>
      </c>
      <c r="BK17" s="61">
        <f t="shared" si="7"/>
        <v>43637.3</v>
      </c>
      <c r="BL17" s="77"/>
      <c r="BM17" s="77"/>
      <c r="BN17" s="85"/>
      <c r="BO17" s="116" t="s">
        <v>135</v>
      </c>
      <c r="BP17" s="114">
        <v>2183.7300000000032</v>
      </c>
      <c r="BQ17" s="114">
        <f t="shared" si="8"/>
        <v>45821.030000000006</v>
      </c>
      <c r="BR17" s="77"/>
      <c r="BS17" s="85"/>
      <c r="BT17" s="169"/>
      <c r="BU17" s="114"/>
      <c r="BV17" s="114">
        <v>45821.03</v>
      </c>
      <c r="BW17" s="77"/>
      <c r="BX17" s="85"/>
    </row>
    <row r="18" spans="1:76" s="46" customFormat="1" ht="15" customHeight="1" x14ac:dyDescent="0.25">
      <c r="A18" s="90" t="s">
        <v>100</v>
      </c>
      <c r="B18" s="181"/>
      <c r="C18" s="49">
        <v>39435.728333333303</v>
      </c>
      <c r="D18" s="68"/>
      <c r="E18" s="169"/>
      <c r="F18" s="61">
        <v>1056.76166666667</v>
      </c>
      <c r="G18" s="61">
        <f t="shared" si="0"/>
        <v>40492.489999999976</v>
      </c>
      <c r="H18" s="77"/>
      <c r="I18" s="85"/>
      <c r="J18" s="169"/>
      <c r="K18" s="61">
        <v>235.05999999999801</v>
      </c>
      <c r="L18" s="61">
        <f t="shared" si="1"/>
        <v>40727.549999999974</v>
      </c>
      <c r="M18" s="77"/>
      <c r="N18" s="85"/>
      <c r="O18" s="169"/>
      <c r="P18" s="61">
        <v>1342.3300000000099</v>
      </c>
      <c r="Q18" s="61">
        <f t="shared" si="2"/>
        <v>42069.879999999983</v>
      </c>
      <c r="R18" s="77"/>
      <c r="S18" s="85"/>
      <c r="T18" s="169"/>
      <c r="U18" s="61"/>
      <c r="V18" s="61">
        <v>41703.339999999997</v>
      </c>
      <c r="W18" s="77"/>
      <c r="X18" s="85"/>
      <c r="Y18" s="178"/>
      <c r="Z18" s="61">
        <v>-123.47000000000116</v>
      </c>
      <c r="AA18" s="61">
        <f t="shared" si="3"/>
        <v>41946.409999999982</v>
      </c>
      <c r="AB18" s="77"/>
      <c r="AC18" s="169"/>
      <c r="AD18" s="61">
        <v>243.07000000000701</v>
      </c>
      <c r="AE18" s="61">
        <f t="shared" si="4"/>
        <v>41946.41</v>
      </c>
      <c r="AF18" s="77"/>
      <c r="AG18" s="77"/>
      <c r="AH18" s="85"/>
      <c r="AI18" s="169"/>
      <c r="AJ18" s="61">
        <v>-225.34000000001106</v>
      </c>
      <c r="AK18" s="125">
        <f t="shared" si="5"/>
        <v>41721.069999999992</v>
      </c>
      <c r="AL18" s="77"/>
      <c r="AM18" s="85"/>
      <c r="AN18" s="116" t="s">
        <v>136</v>
      </c>
      <c r="AO18" s="61"/>
      <c r="AP18" s="61">
        <v>41721.07</v>
      </c>
      <c r="AQ18" s="123"/>
      <c r="AR18" s="85"/>
      <c r="AS18" s="169"/>
      <c r="AT18" s="61"/>
      <c r="AU18" s="61"/>
      <c r="AV18" s="57"/>
      <c r="AW18" s="172"/>
      <c r="AX18" s="61">
        <v>1916.23</v>
      </c>
      <c r="AY18" s="61"/>
      <c r="AZ18" s="77"/>
      <c r="BA18" s="169"/>
      <c r="BB18" s="61"/>
      <c r="BC18" s="61">
        <f>BB18+AX18+AT18+AK18</f>
        <v>43637.299999999996</v>
      </c>
      <c r="BD18" s="77"/>
      <c r="BE18" s="116" t="s">
        <v>136</v>
      </c>
      <c r="BF18" s="61"/>
      <c r="BG18" s="124"/>
      <c r="BH18" s="77"/>
      <c r="BI18" s="116" t="s">
        <v>136</v>
      </c>
      <c r="BJ18" s="61">
        <v>1916.23</v>
      </c>
      <c r="BK18" s="61">
        <f t="shared" si="7"/>
        <v>43637.3</v>
      </c>
      <c r="BL18" s="77"/>
      <c r="BM18" s="77"/>
      <c r="BN18" s="85"/>
      <c r="BO18" s="116" t="s">
        <v>136</v>
      </c>
      <c r="BP18" s="114">
        <v>2183.7300000000032</v>
      </c>
      <c r="BQ18" s="114">
        <f t="shared" si="8"/>
        <v>45821.030000000006</v>
      </c>
      <c r="BR18" s="77"/>
      <c r="BS18" s="85"/>
      <c r="BT18" s="169"/>
      <c r="BU18" s="114"/>
      <c r="BV18" s="114">
        <v>45821.03</v>
      </c>
      <c r="BW18" s="77"/>
      <c r="BX18" s="85"/>
    </row>
    <row r="19" spans="1:76" s="46" customFormat="1" ht="15" customHeight="1" x14ac:dyDescent="0.25">
      <c r="A19" s="90" t="s">
        <v>101</v>
      </c>
      <c r="B19" s="181"/>
      <c r="C19" s="49">
        <v>39435.728333333303</v>
      </c>
      <c r="D19" s="68"/>
      <c r="E19" s="169"/>
      <c r="F19" s="61">
        <v>1056.76166666667</v>
      </c>
      <c r="G19" s="61">
        <f t="shared" si="0"/>
        <v>40492.489999999976</v>
      </c>
      <c r="H19" s="77"/>
      <c r="I19" s="85"/>
      <c r="J19" s="169"/>
      <c r="K19" s="61">
        <v>235.05999999999801</v>
      </c>
      <c r="L19" s="61">
        <f t="shared" si="1"/>
        <v>40727.549999999974</v>
      </c>
      <c r="M19" s="77"/>
      <c r="N19" s="85"/>
      <c r="O19" s="169"/>
      <c r="P19" s="61">
        <v>1342.3300000000099</v>
      </c>
      <c r="Q19" s="61">
        <f t="shared" si="2"/>
        <v>42069.879999999983</v>
      </c>
      <c r="R19" s="77"/>
      <c r="S19" s="85"/>
      <c r="T19" s="169"/>
      <c r="U19" s="61"/>
      <c r="V19" s="61">
        <v>41703.339999999997</v>
      </c>
      <c r="W19" s="77"/>
      <c r="X19" s="85"/>
      <c r="Y19" s="178"/>
      <c r="Z19" s="61">
        <v>-123.47000000000099</v>
      </c>
      <c r="AA19" s="61">
        <f t="shared" si="3"/>
        <v>41946.409999999982</v>
      </c>
      <c r="AB19" s="77"/>
      <c r="AC19" s="169"/>
      <c r="AD19" s="61">
        <v>243.07000000000701</v>
      </c>
      <c r="AE19" s="61">
        <f t="shared" si="4"/>
        <v>41946.41</v>
      </c>
      <c r="AF19" s="77"/>
      <c r="AG19" s="77"/>
      <c r="AH19" s="85"/>
      <c r="AI19" s="169"/>
      <c r="AJ19" s="61">
        <v>-225.340000000011</v>
      </c>
      <c r="AK19" s="125">
        <f t="shared" si="5"/>
        <v>41721.069999999992</v>
      </c>
      <c r="AL19" s="77"/>
      <c r="AM19" s="85"/>
      <c r="AN19" s="116" t="s">
        <v>137</v>
      </c>
      <c r="AO19" s="61"/>
      <c r="AP19" s="61">
        <v>41721.07</v>
      </c>
      <c r="AQ19" s="77"/>
      <c r="AR19" s="85"/>
      <c r="AS19" s="169"/>
      <c r="AT19" s="61"/>
      <c r="AU19" s="61"/>
      <c r="AV19" s="123"/>
      <c r="AW19" s="172"/>
      <c r="AX19" s="122">
        <f>AY7/30*7</f>
        <v>447.12033333333409</v>
      </c>
      <c r="AY19" s="61"/>
      <c r="AZ19" s="118"/>
      <c r="BA19" s="169"/>
      <c r="BB19" s="115">
        <f>BC7/30*24</f>
        <v>1232.0080000000016</v>
      </c>
      <c r="BC19" s="61">
        <f>BB19+AX19+AT19+AK19</f>
        <v>43400.198333333326</v>
      </c>
      <c r="BD19" s="77"/>
      <c r="BE19" s="116" t="s">
        <v>137</v>
      </c>
      <c r="BF19" s="61"/>
      <c r="BG19" s="124"/>
      <c r="BH19" s="77"/>
      <c r="BI19" s="116" t="s">
        <v>137</v>
      </c>
      <c r="BJ19" s="61">
        <v>1916.23</v>
      </c>
      <c r="BK19" s="61">
        <f t="shared" si="7"/>
        <v>43637.3</v>
      </c>
      <c r="BL19" s="77"/>
      <c r="BM19" s="77"/>
      <c r="BN19" s="85"/>
      <c r="BO19" s="116" t="s">
        <v>137</v>
      </c>
      <c r="BP19" s="114">
        <v>2183.73</v>
      </c>
      <c r="BQ19" s="114">
        <f t="shared" si="8"/>
        <v>45821.030000000006</v>
      </c>
      <c r="BR19" s="77"/>
      <c r="BS19" s="85"/>
      <c r="BT19" s="169"/>
      <c r="BU19" s="114"/>
      <c r="BV19" s="114">
        <v>45821.03</v>
      </c>
      <c r="BW19" s="77"/>
      <c r="BX19" s="85"/>
    </row>
    <row r="20" spans="1:76" s="46" customFormat="1" ht="15" customHeight="1" x14ac:dyDescent="0.25">
      <c r="A20" s="90" t="s">
        <v>102</v>
      </c>
      <c r="B20" s="181"/>
      <c r="C20" s="49">
        <v>39435.728333333303</v>
      </c>
      <c r="D20" s="68"/>
      <c r="E20" s="169"/>
      <c r="F20" s="61">
        <v>1056.76166666667</v>
      </c>
      <c r="G20" s="61">
        <f t="shared" si="0"/>
        <v>40492.489999999976</v>
      </c>
      <c r="H20" s="77"/>
      <c r="I20" s="85"/>
      <c r="J20" s="169"/>
      <c r="K20" s="61">
        <v>235.05999999999801</v>
      </c>
      <c r="L20" s="61">
        <f t="shared" si="1"/>
        <v>40727.549999999974</v>
      </c>
      <c r="M20" s="77"/>
      <c r="N20" s="85"/>
      <c r="O20" s="169"/>
      <c r="P20" s="61">
        <v>1342.3300000000099</v>
      </c>
      <c r="Q20" s="61">
        <f t="shared" si="2"/>
        <v>42069.879999999983</v>
      </c>
      <c r="R20" s="77"/>
      <c r="S20" s="85"/>
      <c r="T20" s="169"/>
      <c r="U20" s="61"/>
      <c r="V20" s="61">
        <v>41703.339999999997</v>
      </c>
      <c r="W20" s="77"/>
      <c r="X20" s="85"/>
      <c r="Y20" s="178"/>
      <c r="Z20" s="61">
        <v>-123.47000000000099</v>
      </c>
      <c r="AA20" s="61">
        <f t="shared" si="3"/>
        <v>41946.409999999982</v>
      </c>
      <c r="AB20" s="77"/>
      <c r="AC20" s="169"/>
      <c r="AD20" s="61">
        <v>243.07000000000701</v>
      </c>
      <c r="AE20" s="61">
        <f t="shared" si="4"/>
        <v>41946.41</v>
      </c>
      <c r="AF20" s="77"/>
      <c r="AG20" s="77"/>
      <c r="AH20" s="85"/>
      <c r="AI20" s="169"/>
      <c r="AJ20" s="61">
        <v>-225.340000000011</v>
      </c>
      <c r="AK20" s="125">
        <f t="shared" si="5"/>
        <v>41721.069999999992</v>
      </c>
      <c r="AL20" s="77"/>
      <c r="AM20" s="85"/>
      <c r="AN20" s="116" t="s">
        <v>126</v>
      </c>
      <c r="AO20" s="61"/>
      <c r="AP20" s="61">
        <v>41721.07</v>
      </c>
      <c r="AQ20" s="77"/>
      <c r="AR20" s="85"/>
      <c r="AS20" s="169"/>
      <c r="AT20" s="61"/>
      <c r="AU20" s="61"/>
      <c r="AV20" s="123"/>
      <c r="AW20" s="172"/>
      <c r="AX20" s="61"/>
      <c r="AY20" s="61"/>
      <c r="AZ20" s="77"/>
      <c r="BA20" s="169"/>
      <c r="BB20" s="61">
        <v>1540.010000000002</v>
      </c>
      <c r="BC20" s="61">
        <f t="shared" si="6"/>
        <v>43261.079999999994</v>
      </c>
      <c r="BD20" s="77"/>
      <c r="BE20" s="116" t="s">
        <v>126</v>
      </c>
      <c r="BF20" s="61"/>
      <c r="BG20" s="124"/>
      <c r="BH20" s="77"/>
      <c r="BI20" s="116" t="s">
        <v>126</v>
      </c>
      <c r="BJ20" s="61">
        <v>1916.23</v>
      </c>
      <c r="BK20" s="61">
        <f t="shared" si="7"/>
        <v>43637.3</v>
      </c>
      <c r="BL20" s="77"/>
      <c r="BM20" s="77"/>
      <c r="BN20" s="85"/>
      <c r="BO20" s="116" t="s">
        <v>126</v>
      </c>
      <c r="BP20" s="114">
        <v>2183.73</v>
      </c>
      <c r="BQ20" s="114">
        <f t="shared" si="8"/>
        <v>45821.030000000006</v>
      </c>
      <c r="BR20" s="77"/>
      <c r="BS20" s="85"/>
      <c r="BT20" s="169"/>
      <c r="BU20" s="114"/>
      <c r="BV20" s="114">
        <v>45821.03</v>
      </c>
      <c r="BW20" s="77"/>
      <c r="BX20" s="85"/>
    </row>
    <row r="21" spans="1:76" s="46" customFormat="1" ht="15" customHeight="1" x14ac:dyDescent="0.25">
      <c r="A21" s="90" t="s">
        <v>103</v>
      </c>
      <c r="B21" s="182"/>
      <c r="C21" s="49">
        <v>39435.728333333303</v>
      </c>
      <c r="D21" s="68"/>
      <c r="E21" s="170"/>
      <c r="F21" s="61">
        <v>1056.76166666667</v>
      </c>
      <c r="G21" s="61">
        <f t="shared" si="0"/>
        <v>40492.489999999976</v>
      </c>
      <c r="H21" s="77"/>
      <c r="I21" s="85"/>
      <c r="J21" s="170"/>
      <c r="K21" s="61">
        <v>235.05999999999801</v>
      </c>
      <c r="L21" s="61">
        <f t="shared" si="1"/>
        <v>40727.549999999974</v>
      </c>
      <c r="M21" s="77"/>
      <c r="N21" s="85"/>
      <c r="O21" s="170"/>
      <c r="P21" s="61">
        <v>1342.3300000000099</v>
      </c>
      <c r="Q21" s="61">
        <f t="shared" si="2"/>
        <v>42069.879999999983</v>
      </c>
      <c r="R21" s="77"/>
      <c r="S21" s="85"/>
      <c r="T21" s="170"/>
      <c r="U21" s="61"/>
      <c r="V21" s="61">
        <v>41703.339999999997</v>
      </c>
      <c r="W21" s="77"/>
      <c r="X21" s="85"/>
      <c r="Y21" s="179"/>
      <c r="Z21" s="61">
        <v>-123.47000000000099</v>
      </c>
      <c r="AA21" s="61">
        <f t="shared" si="3"/>
        <v>41946.409999999982</v>
      </c>
      <c r="AB21" s="77"/>
      <c r="AC21" s="170"/>
      <c r="AD21" s="61">
        <v>243.07000000000701</v>
      </c>
      <c r="AE21" s="61">
        <f>AD21+V21</f>
        <v>41946.41</v>
      </c>
      <c r="AF21" s="77"/>
      <c r="AG21" s="77"/>
      <c r="AH21" s="85"/>
      <c r="AI21" s="170"/>
      <c r="AJ21" s="61">
        <v>-225.340000000011</v>
      </c>
      <c r="AK21" s="125">
        <f t="shared" si="5"/>
        <v>41721.069999999992</v>
      </c>
      <c r="AL21" s="77"/>
      <c r="AM21" s="85"/>
      <c r="AN21" s="116" t="s">
        <v>127</v>
      </c>
      <c r="AO21" s="61"/>
      <c r="AP21" s="61">
        <v>41721.07</v>
      </c>
      <c r="AQ21" s="77"/>
      <c r="AR21" s="85"/>
      <c r="AS21" s="170"/>
      <c r="AT21" s="61"/>
      <c r="AU21" s="61"/>
      <c r="AV21" s="123"/>
      <c r="AW21" s="173"/>
      <c r="AX21" s="61"/>
      <c r="AY21" s="61"/>
      <c r="AZ21" s="77"/>
      <c r="BA21" s="170"/>
      <c r="BB21" s="61">
        <v>1540.010000000002</v>
      </c>
      <c r="BC21" s="61">
        <f>BB21+AX21+AT21+AK21</f>
        <v>43261.079999999994</v>
      </c>
      <c r="BD21" s="77"/>
      <c r="BE21" s="116" t="s">
        <v>127</v>
      </c>
      <c r="BF21" s="61"/>
      <c r="BG21" s="124"/>
      <c r="BH21" s="77"/>
      <c r="BI21" s="116" t="s">
        <v>127</v>
      </c>
      <c r="BJ21" s="61">
        <v>1916.23</v>
      </c>
      <c r="BK21" s="61">
        <f t="shared" si="7"/>
        <v>43637.3</v>
      </c>
      <c r="BL21" s="77"/>
      <c r="BM21" s="77"/>
      <c r="BN21" s="85"/>
      <c r="BO21" s="116" t="s">
        <v>127</v>
      </c>
      <c r="BP21" s="114">
        <v>2183.73</v>
      </c>
      <c r="BQ21" s="114">
        <f t="shared" si="8"/>
        <v>45821.030000000006</v>
      </c>
      <c r="BR21" s="77"/>
      <c r="BS21" s="85"/>
      <c r="BT21" s="170"/>
      <c r="BU21" s="114"/>
      <c r="BV21" s="114">
        <v>45821.03</v>
      </c>
      <c r="BW21" s="77"/>
      <c r="BX21" s="85"/>
    </row>
    <row r="22" spans="1:76" s="46" customFormat="1" x14ac:dyDescent="0.25">
      <c r="A22" s="88"/>
      <c r="C22" s="58"/>
      <c r="D22" s="68"/>
      <c r="E22" s="79"/>
      <c r="F22" s="56">
        <f>SUM(F10:F21)</f>
        <v>12681.140000000043</v>
      </c>
      <c r="G22" s="56">
        <f>SUM(G10:G21)</f>
        <v>485909.87999999989</v>
      </c>
      <c r="H22" s="68"/>
      <c r="I22" s="85"/>
      <c r="J22" s="79"/>
      <c r="K22" s="56">
        <f>SUM(K10:K21)</f>
        <v>2820.7199999999762</v>
      </c>
      <c r="L22" s="56">
        <f>SUM(L10:L21)</f>
        <v>488730.59999999986</v>
      </c>
      <c r="M22" s="68"/>
      <c r="N22" s="85"/>
      <c r="O22" s="79"/>
      <c r="P22" s="56">
        <f>SUM(P10:P21)</f>
        <v>7785.5140000000574</v>
      </c>
      <c r="Q22" s="56">
        <f>SUM(Q10:Q21)</f>
        <v>496516.11399999994</v>
      </c>
      <c r="R22" s="68"/>
      <c r="S22" s="85"/>
      <c r="T22" s="79"/>
      <c r="U22" s="56">
        <f>SUM(U10:U21)</f>
        <v>0</v>
      </c>
      <c r="V22" s="56">
        <f>SUM(V10:V21)</f>
        <v>500440.07999999984</v>
      </c>
      <c r="W22" s="68"/>
      <c r="X22" s="85"/>
      <c r="Y22" s="79"/>
      <c r="Z22" s="56">
        <f>SUM(Z10:Z21)</f>
        <v>-716.12600000000634</v>
      </c>
      <c r="AA22" s="127">
        <f>SUM(AA10:AA21)</f>
        <v>495799.98799999978</v>
      </c>
      <c r="AB22" s="68"/>
      <c r="AC22" s="79"/>
      <c r="AD22" s="56">
        <f>SUM(AD10:AD21)</f>
        <v>2916.8400000000838</v>
      </c>
      <c r="AE22" s="56">
        <f>SUM(AE10:AE21)</f>
        <v>503356.92000000016</v>
      </c>
      <c r="AF22" s="68"/>
      <c r="AG22" s="68"/>
      <c r="AH22" s="85"/>
      <c r="AI22" s="79"/>
      <c r="AJ22" s="56">
        <f>SUM(AJ10:AJ21)</f>
        <v>-1306.9720000000641</v>
      </c>
      <c r="AK22" s="56">
        <f>SUM(AK10:AK21)</f>
        <v>502049.94800000003</v>
      </c>
      <c r="AL22" s="68"/>
      <c r="AM22" s="85"/>
      <c r="AN22" s="79"/>
      <c r="AO22" s="56">
        <f>SUM(AO10:AO21)</f>
        <v>0</v>
      </c>
      <c r="AP22" s="56">
        <f>SUM(AP10:AP21)</f>
        <v>500652.84</v>
      </c>
      <c r="AQ22" s="68"/>
      <c r="AR22" s="85"/>
      <c r="AS22" s="79"/>
      <c r="AT22" s="56">
        <f>SUM(AT10:AT21)</f>
        <v>1970.2463333333358</v>
      </c>
      <c r="AU22" s="56">
        <f>SUM(AU10:AU21)</f>
        <v>0</v>
      </c>
      <c r="AV22" s="68"/>
      <c r="AW22" s="79"/>
      <c r="AX22" s="56">
        <f>SUM(AX10:AX21)</f>
        <v>3896.3343333333369</v>
      </c>
      <c r="AY22" s="56">
        <f>SUM(AY10:AY21)</f>
        <v>0</v>
      </c>
      <c r="AZ22" s="68"/>
      <c r="BA22" s="79"/>
      <c r="BB22" s="56">
        <f>SUM(BB10:BB21)</f>
        <v>4312.0280000000057</v>
      </c>
      <c r="BC22" s="126">
        <f>SUM(BC10:BC21)</f>
        <v>512228.55666666664</v>
      </c>
      <c r="BD22" s="68"/>
      <c r="BE22" s="79"/>
      <c r="BF22" s="56">
        <f>SUM(BF10:BF21)</f>
        <v>308.00200000000041</v>
      </c>
      <c r="BG22" s="56">
        <f>SUM(BG10:BG21)</f>
        <v>0</v>
      </c>
      <c r="BH22" s="68"/>
      <c r="BI22" s="79"/>
      <c r="BJ22" s="56">
        <f>SUM(BJ10:BJ21)</f>
        <v>22611.514000000006</v>
      </c>
      <c r="BK22" s="126">
        <f>SUM(BK10:BK21)</f>
        <v>523572.35599999991</v>
      </c>
      <c r="BL22" s="68"/>
      <c r="BM22" s="68"/>
      <c r="BN22" s="85"/>
      <c r="BO22" s="80"/>
      <c r="BP22" s="126">
        <f>SUM(BP10:BP21)</f>
        <v>12665.634000000007</v>
      </c>
      <c r="BQ22" s="126">
        <f>SUM(BQ10:BQ21)</f>
        <v>536237.99000000011</v>
      </c>
      <c r="BR22" s="68"/>
      <c r="BS22" s="85"/>
      <c r="BT22" s="80"/>
      <c r="BU22" s="126">
        <f>SUM(BU10:BU21)</f>
        <v>0</v>
      </c>
      <c r="BV22" s="126">
        <f>SUM(BV10:BV21)</f>
        <v>549852.36000000022</v>
      </c>
      <c r="BW22" s="68"/>
      <c r="BX22" s="85"/>
    </row>
    <row r="23" spans="1:76" ht="15.75" thickBot="1" x14ac:dyDescent="0.3">
      <c r="D23" s="69"/>
      <c r="E23" s="80"/>
      <c r="H23" s="69"/>
      <c r="I23" s="85"/>
      <c r="J23" s="80"/>
      <c r="M23" s="69"/>
      <c r="N23" s="85"/>
      <c r="O23" s="80"/>
      <c r="R23" s="69"/>
      <c r="S23" s="85"/>
      <c r="T23" s="80"/>
      <c r="W23" s="69"/>
      <c r="X23" s="85"/>
      <c r="Y23" s="80"/>
      <c r="AB23" s="69"/>
      <c r="AC23" s="80"/>
      <c r="AF23" s="69"/>
      <c r="AG23" s="69"/>
      <c r="AH23" s="85"/>
      <c r="AI23" s="80"/>
      <c r="AL23" s="69"/>
      <c r="AM23" s="85"/>
      <c r="AN23" s="80"/>
      <c r="AQ23" s="69"/>
      <c r="AR23" s="85"/>
      <c r="AS23" s="80"/>
      <c r="AV23" s="69"/>
      <c r="AW23" s="80"/>
      <c r="AZ23" s="69"/>
      <c r="BA23" s="80"/>
      <c r="BD23" s="69"/>
      <c r="BE23" s="80"/>
      <c r="BH23" s="69"/>
      <c r="BI23" s="80"/>
      <c r="BL23" s="69"/>
      <c r="BM23" s="69"/>
      <c r="BN23" s="85"/>
      <c r="BO23" s="80"/>
      <c r="BR23" s="69"/>
      <c r="BS23" s="85"/>
      <c r="BT23" s="80"/>
      <c r="BW23" s="69"/>
      <c r="BX23" s="85"/>
    </row>
    <row r="24" spans="1:76" ht="16.5" thickTop="1" thickBot="1" x14ac:dyDescent="0.3">
      <c r="D24" s="69"/>
      <c r="E24" s="81"/>
      <c r="F24" s="62" t="s">
        <v>28</v>
      </c>
      <c r="H24" s="69"/>
      <c r="I24" s="86"/>
      <c r="J24" s="81"/>
      <c r="K24" s="62" t="s">
        <v>28</v>
      </c>
      <c r="M24" s="69"/>
      <c r="N24" s="86"/>
      <c r="O24" s="81">
        <v>43489</v>
      </c>
      <c r="P24" s="62" t="s">
        <v>28</v>
      </c>
      <c r="R24" s="69"/>
      <c r="S24" s="86"/>
      <c r="T24" s="81"/>
      <c r="U24" s="62" t="s">
        <v>28</v>
      </c>
      <c r="W24" s="69"/>
      <c r="X24" s="86"/>
      <c r="Y24" s="81">
        <v>43489</v>
      </c>
      <c r="Z24" s="62" t="s">
        <v>28</v>
      </c>
      <c r="AB24" s="69"/>
      <c r="AC24" s="81"/>
      <c r="AD24" s="62" t="s">
        <v>28</v>
      </c>
      <c r="AF24" s="69"/>
      <c r="AG24" s="69"/>
      <c r="AH24" s="86"/>
      <c r="AI24" s="81">
        <v>43854</v>
      </c>
      <c r="AJ24" s="62" t="s">
        <v>28</v>
      </c>
      <c r="AL24" s="69"/>
      <c r="AM24" s="86"/>
      <c r="AN24" s="81"/>
      <c r="AO24" s="62" t="s">
        <v>28</v>
      </c>
      <c r="AQ24" s="69"/>
      <c r="AR24" s="86"/>
      <c r="AS24" s="81">
        <v>43854</v>
      </c>
      <c r="AT24" s="62" t="s">
        <v>28</v>
      </c>
      <c r="AV24" s="69"/>
      <c r="AW24" s="81">
        <v>43885</v>
      </c>
      <c r="AX24" s="62" t="s">
        <v>28</v>
      </c>
      <c r="AZ24" s="69"/>
      <c r="BA24" s="81">
        <v>43945</v>
      </c>
      <c r="BB24" s="62" t="s">
        <v>28</v>
      </c>
      <c r="BD24" s="69"/>
      <c r="BE24" s="81">
        <v>44012</v>
      </c>
      <c r="BF24" s="62" t="s">
        <v>28</v>
      </c>
      <c r="BH24" s="69"/>
      <c r="BI24" s="81">
        <v>44036</v>
      </c>
      <c r="BJ24" s="62" t="s">
        <v>28</v>
      </c>
      <c r="BL24" s="69"/>
      <c r="BM24" s="69"/>
      <c r="BN24" s="86"/>
      <c r="BO24" s="81">
        <v>44220</v>
      </c>
      <c r="BP24" s="62" t="s">
        <v>28</v>
      </c>
      <c r="BR24" s="69"/>
      <c r="BS24" s="86"/>
      <c r="BT24" s="81">
        <v>44220</v>
      </c>
      <c r="BU24" s="62" t="s">
        <v>28</v>
      </c>
      <c r="BW24" s="69"/>
      <c r="BX24" s="86"/>
    </row>
    <row r="25" spans="1:76" ht="16.5" thickTop="1" thickBot="1" x14ac:dyDescent="0.3">
      <c r="D25" s="69"/>
      <c r="E25" s="82"/>
      <c r="F25" s="63" t="s">
        <v>30</v>
      </c>
      <c r="H25" s="69"/>
      <c r="I25" s="86"/>
      <c r="J25" s="82"/>
      <c r="K25" s="63" t="s">
        <v>30</v>
      </c>
      <c r="M25" s="69"/>
      <c r="N25" s="86"/>
      <c r="O25" s="82">
        <v>43465</v>
      </c>
      <c r="P25" s="63" t="s">
        <v>30</v>
      </c>
      <c r="R25" s="69"/>
      <c r="S25" s="86"/>
      <c r="T25" s="82"/>
      <c r="U25" s="63" t="s">
        <v>30</v>
      </c>
      <c r="W25" s="69"/>
      <c r="X25" s="86"/>
      <c r="Y25" s="82">
        <v>43465</v>
      </c>
      <c r="Z25" s="63" t="s">
        <v>30</v>
      </c>
      <c r="AB25" s="69"/>
      <c r="AC25" s="82"/>
      <c r="AD25" s="63" t="s">
        <v>30</v>
      </c>
      <c r="AF25" s="69"/>
      <c r="AG25" s="69"/>
      <c r="AH25" s="86"/>
      <c r="AI25" s="82">
        <v>43830</v>
      </c>
      <c r="AJ25" s="63" t="s">
        <v>30</v>
      </c>
      <c r="AL25" s="69"/>
      <c r="AM25" s="86"/>
      <c r="AN25" s="82"/>
      <c r="AO25" s="63" t="s">
        <v>30</v>
      </c>
      <c r="AQ25" s="69"/>
      <c r="AR25" s="86"/>
      <c r="AS25" s="82">
        <v>43830</v>
      </c>
      <c r="AT25" s="63" t="s">
        <v>30</v>
      </c>
      <c r="AV25" s="69"/>
      <c r="AW25" s="82">
        <v>43861</v>
      </c>
      <c r="AX25" s="63" t="s">
        <v>30</v>
      </c>
      <c r="AZ25" s="69"/>
      <c r="BA25" s="82">
        <v>43921</v>
      </c>
      <c r="BB25" s="63" t="s">
        <v>30</v>
      </c>
      <c r="BD25" s="69"/>
      <c r="BE25" s="82">
        <v>44006</v>
      </c>
      <c r="BF25" s="63" t="s">
        <v>30</v>
      </c>
      <c r="BH25" s="69"/>
      <c r="BI25" s="82">
        <v>44012</v>
      </c>
      <c r="BJ25" s="63" t="s">
        <v>30</v>
      </c>
      <c r="BL25" s="69"/>
      <c r="BM25" s="69"/>
      <c r="BN25" s="86"/>
      <c r="BO25" s="82">
        <v>44196</v>
      </c>
      <c r="BP25" s="63" t="s">
        <v>30</v>
      </c>
      <c r="BR25" s="69"/>
      <c r="BS25" s="86"/>
      <c r="BT25" s="82">
        <v>44196</v>
      </c>
      <c r="BU25" s="63" t="s">
        <v>30</v>
      </c>
      <c r="BW25" s="69"/>
      <c r="BX25" s="86"/>
    </row>
    <row r="26" spans="1:76" ht="21.75" thickTop="1" x14ac:dyDescent="0.25">
      <c r="C26" s="93"/>
      <c r="D26" s="69"/>
      <c r="E26" s="83"/>
      <c r="F26" s="60" t="s">
        <v>19</v>
      </c>
      <c r="H26" s="69"/>
      <c r="I26" s="86"/>
      <c r="J26" s="83"/>
      <c r="K26" s="60" t="s">
        <v>19</v>
      </c>
      <c r="M26" s="69"/>
      <c r="N26" s="86"/>
      <c r="O26" s="83">
        <f>O24-O25</f>
        <v>24</v>
      </c>
      <c r="P26" s="60" t="s">
        <v>19</v>
      </c>
      <c r="R26" s="69"/>
      <c r="S26" s="86"/>
      <c r="T26" s="83"/>
      <c r="U26" s="60" t="s">
        <v>19</v>
      </c>
      <c r="W26" s="69"/>
      <c r="X26" s="86"/>
      <c r="Y26" s="83">
        <f>Y24-Y25</f>
        <v>24</v>
      </c>
      <c r="Z26" s="60" t="s">
        <v>19</v>
      </c>
      <c r="AB26" s="69"/>
      <c r="AC26" s="83"/>
      <c r="AD26" s="60" t="s">
        <v>19</v>
      </c>
      <c r="AF26" s="69"/>
      <c r="AG26" s="69"/>
      <c r="AH26" s="86"/>
      <c r="AI26" s="83">
        <f>AI24-AI25</f>
        <v>24</v>
      </c>
      <c r="AJ26" s="60" t="s">
        <v>19</v>
      </c>
      <c r="AL26" s="69"/>
      <c r="AM26" s="86"/>
      <c r="AN26" s="83"/>
      <c r="AO26" s="60" t="s">
        <v>19</v>
      </c>
      <c r="AQ26" s="69"/>
      <c r="AR26" s="86"/>
      <c r="AS26" s="120">
        <f>AS24-AS25</f>
        <v>24</v>
      </c>
      <c r="AT26" s="60" t="s">
        <v>19</v>
      </c>
      <c r="AV26" s="69"/>
      <c r="AW26" s="120">
        <f>AW24-AW25</f>
        <v>24</v>
      </c>
      <c r="AX26" s="60" t="s">
        <v>19</v>
      </c>
      <c r="AZ26" s="69"/>
      <c r="BA26" s="83">
        <f>BA24-BA25</f>
        <v>24</v>
      </c>
      <c r="BB26" s="60" t="s">
        <v>19</v>
      </c>
      <c r="BD26" s="69"/>
      <c r="BE26" s="83">
        <f>BE24-BE25</f>
        <v>6</v>
      </c>
      <c r="BF26" s="60" t="s">
        <v>19</v>
      </c>
      <c r="BH26" s="69"/>
      <c r="BI26" s="83">
        <f>BI24-BI25</f>
        <v>24</v>
      </c>
      <c r="BJ26" s="60" t="s">
        <v>19</v>
      </c>
      <c r="BL26" s="69"/>
      <c r="BM26" s="69"/>
      <c r="BN26" s="86"/>
      <c r="BO26" s="83">
        <f>BO24-BO25</f>
        <v>24</v>
      </c>
      <c r="BP26" s="60" t="s">
        <v>19</v>
      </c>
      <c r="BR26" s="69"/>
      <c r="BS26" s="86"/>
      <c r="BT26" s="83">
        <f>BT24-BT25</f>
        <v>24</v>
      </c>
      <c r="BU26" s="60" t="s">
        <v>19</v>
      </c>
      <c r="BW26" s="69"/>
      <c r="BX26" s="86"/>
    </row>
    <row r="27" spans="1:76" ht="15.75" thickBot="1" x14ac:dyDescent="0.3">
      <c r="E27" s="45"/>
      <c r="F27" s="63"/>
      <c r="J27" s="45"/>
      <c r="K27" s="63"/>
      <c r="O27" s="45"/>
      <c r="P27" s="63"/>
      <c r="T27" s="45"/>
      <c r="U27" s="63"/>
      <c r="Y27" s="45"/>
      <c r="Z27" s="63"/>
      <c r="AC27" s="45"/>
      <c r="AD27" s="63"/>
      <c r="AI27" s="45"/>
      <c r="AJ27" s="63"/>
      <c r="AN27" s="45"/>
      <c r="AO27" s="63"/>
      <c r="AS27" s="45"/>
      <c r="AT27" s="63"/>
      <c r="AW27" s="45"/>
      <c r="AX27" s="63"/>
      <c r="BA27" s="45"/>
      <c r="BB27" s="63"/>
      <c r="BE27" s="45"/>
      <c r="BF27" s="63"/>
      <c r="BI27" s="45"/>
      <c r="BJ27" s="63"/>
      <c r="BO27" s="45"/>
      <c r="BP27" s="63"/>
      <c r="BT27" s="45"/>
      <c r="BU27" s="63"/>
    </row>
    <row r="28" spans="1:76" ht="16.5" thickTop="1" thickBot="1" x14ac:dyDescent="0.3">
      <c r="E28" s="44"/>
      <c r="J28" s="44"/>
      <c r="O28" s="44"/>
      <c r="T28" s="44"/>
      <c r="Y28" s="44"/>
      <c r="AC28" s="44"/>
      <c r="AI28" s="44"/>
      <c r="AN28" s="44"/>
      <c r="AS28" s="81">
        <v>43861</v>
      </c>
      <c r="AT28" s="62" t="s">
        <v>28</v>
      </c>
      <c r="AW28" s="81">
        <v>43921</v>
      </c>
      <c r="AX28" s="62" t="s">
        <v>28</v>
      </c>
      <c r="BA28" s="44"/>
      <c r="BE28" s="44"/>
      <c r="BI28" s="44"/>
      <c r="BO28" s="44"/>
      <c r="BT28" s="44"/>
    </row>
    <row r="29" spans="1:76" ht="16.5" thickTop="1" thickBot="1" x14ac:dyDescent="0.3">
      <c r="E29" s="44"/>
      <c r="F29" s="62" t="s">
        <v>28</v>
      </c>
      <c r="J29" s="44"/>
      <c r="K29" s="62" t="s">
        <v>28</v>
      </c>
      <c r="O29" s="44"/>
      <c r="P29" s="62" t="s">
        <v>28</v>
      </c>
      <c r="T29" s="44"/>
      <c r="U29" s="62" t="s">
        <v>28</v>
      </c>
      <c r="Y29" s="44"/>
      <c r="Z29" s="62" t="s">
        <v>28</v>
      </c>
      <c r="AC29" s="44"/>
      <c r="AD29" s="62" t="s">
        <v>28</v>
      </c>
      <c r="AI29" s="44"/>
      <c r="AJ29" s="62" t="s">
        <v>28</v>
      </c>
      <c r="AN29" s="44"/>
      <c r="AO29" s="62" t="s">
        <v>28</v>
      </c>
      <c r="AS29" s="82">
        <v>43854</v>
      </c>
      <c r="AT29" s="63" t="s">
        <v>30</v>
      </c>
      <c r="AW29" s="82">
        <v>43914</v>
      </c>
      <c r="AX29" s="63" t="s">
        <v>30</v>
      </c>
      <c r="BA29" s="44"/>
      <c r="BB29" s="62" t="s">
        <v>28</v>
      </c>
      <c r="BE29" s="44"/>
      <c r="BF29" s="62" t="s">
        <v>28</v>
      </c>
      <c r="BI29" s="44"/>
      <c r="BJ29" s="62" t="s">
        <v>28</v>
      </c>
      <c r="BO29" s="44"/>
      <c r="BP29" s="62" t="s">
        <v>28</v>
      </c>
      <c r="BT29" s="44"/>
      <c r="BU29" s="62" t="s">
        <v>28</v>
      </c>
    </row>
    <row r="30" spans="1:76" ht="15.75" thickTop="1" x14ac:dyDescent="0.25">
      <c r="E30" s="92"/>
      <c r="F30" s="57" t="s">
        <v>29</v>
      </c>
      <c r="J30" s="92"/>
      <c r="K30" s="57" t="s">
        <v>29</v>
      </c>
      <c r="O30" s="92"/>
      <c r="P30" s="57" t="s">
        <v>29</v>
      </c>
      <c r="T30" s="92"/>
      <c r="U30" s="57" t="s">
        <v>29</v>
      </c>
      <c r="Y30" s="92"/>
      <c r="Z30" s="57" t="s">
        <v>29</v>
      </c>
      <c r="AC30" s="92"/>
      <c r="AD30" s="57" t="s">
        <v>29</v>
      </c>
      <c r="AI30" s="92"/>
      <c r="AJ30" s="57" t="s">
        <v>29</v>
      </c>
      <c r="AN30" s="92"/>
      <c r="AO30" s="57" t="s">
        <v>29</v>
      </c>
      <c r="AS30" s="119">
        <f>AS28-AS29</f>
        <v>7</v>
      </c>
      <c r="AT30" s="60" t="s">
        <v>19</v>
      </c>
      <c r="AW30" s="119">
        <f>AW28-AW29</f>
        <v>7</v>
      </c>
      <c r="AX30" s="60" t="s">
        <v>19</v>
      </c>
      <c r="BA30" s="92"/>
      <c r="BB30" s="57" t="s">
        <v>29</v>
      </c>
      <c r="BE30" s="92"/>
      <c r="BF30" s="57" t="s">
        <v>29</v>
      </c>
      <c r="BI30" s="92"/>
      <c r="BJ30" s="57" t="s">
        <v>29</v>
      </c>
      <c r="BO30" s="92"/>
      <c r="BP30" s="57" t="s">
        <v>29</v>
      </c>
      <c r="BT30" s="92"/>
      <c r="BU30" s="57" t="s">
        <v>29</v>
      </c>
    </row>
    <row r="31" spans="1:76" x14ac:dyDescent="0.25">
      <c r="E31" s="92"/>
      <c r="J31" s="92"/>
      <c r="O31" s="92"/>
      <c r="T31" s="92"/>
      <c r="Y31" s="92"/>
      <c r="AC31" s="92"/>
      <c r="AI31" s="92"/>
      <c r="AN31" s="92"/>
      <c r="AS31" s="92"/>
      <c r="AW31" s="92"/>
      <c r="AX31" s="62" t="s">
        <v>28</v>
      </c>
      <c r="BA31" s="92"/>
      <c r="BE31" s="92"/>
      <c r="BI31" s="92"/>
      <c r="BO31" s="92"/>
      <c r="BT31" s="92"/>
    </row>
    <row r="32" spans="1:76" x14ac:dyDescent="0.25">
      <c r="AT32" s="62" t="s">
        <v>28</v>
      </c>
      <c r="AX32" s="57" t="s">
        <v>29</v>
      </c>
    </row>
    <row r="33" spans="46:46" x14ac:dyDescent="0.25">
      <c r="AT33" s="57" t="s">
        <v>29</v>
      </c>
    </row>
  </sheetData>
  <mergeCells count="77">
    <mergeCell ref="BX3:BX6"/>
    <mergeCell ref="BT4:BW4"/>
    <mergeCell ref="BT5:BW5"/>
    <mergeCell ref="BT8:BU8"/>
    <mergeCell ref="BT10:BT21"/>
    <mergeCell ref="BT3:BW3"/>
    <mergeCell ref="BO3:BR3"/>
    <mergeCell ref="BS3:BS6"/>
    <mergeCell ref="BO4:BR4"/>
    <mergeCell ref="BO5:BR5"/>
    <mergeCell ref="BO8:BP8"/>
    <mergeCell ref="I3:I6"/>
    <mergeCell ref="B10:B21"/>
    <mergeCell ref="E10:E21"/>
    <mergeCell ref="B6:B7"/>
    <mergeCell ref="B8:C8"/>
    <mergeCell ref="E8:F8"/>
    <mergeCell ref="B4:D4"/>
    <mergeCell ref="E4:H4"/>
    <mergeCell ref="B5:D5"/>
    <mergeCell ref="E5:H5"/>
    <mergeCell ref="B3:D3"/>
    <mergeCell ref="E3:H3"/>
    <mergeCell ref="T4:W4"/>
    <mergeCell ref="T5:W5"/>
    <mergeCell ref="T8:U8"/>
    <mergeCell ref="J10:J21"/>
    <mergeCell ref="O3:R3"/>
    <mergeCell ref="S3:S6"/>
    <mergeCell ref="O4:R4"/>
    <mergeCell ref="O5:R5"/>
    <mergeCell ref="O8:P8"/>
    <mergeCell ref="O10:O21"/>
    <mergeCell ref="J3:M3"/>
    <mergeCell ref="N3:N6"/>
    <mergeCell ref="J4:M4"/>
    <mergeCell ref="J5:M5"/>
    <mergeCell ref="J8:K8"/>
    <mergeCell ref="AM3:AM6"/>
    <mergeCell ref="AI4:AL4"/>
    <mergeCell ref="AI5:AL5"/>
    <mergeCell ref="AI8:AJ8"/>
    <mergeCell ref="T10:T21"/>
    <mergeCell ref="AH3:AH6"/>
    <mergeCell ref="Y5:AB5"/>
    <mergeCell ref="Y8:Z8"/>
    <mergeCell ref="Y10:Y21"/>
    <mergeCell ref="AC5:AF5"/>
    <mergeCell ref="AC8:AD8"/>
    <mergeCell ref="AC10:AC21"/>
    <mergeCell ref="Y3:AG3"/>
    <mergeCell ref="Y4:AG4"/>
    <mergeCell ref="T3:W3"/>
    <mergeCell ref="X3:X6"/>
    <mergeCell ref="AI10:AI21"/>
    <mergeCell ref="AS3:BM3"/>
    <mergeCell ref="BN3:BN6"/>
    <mergeCell ref="AS4:BM4"/>
    <mergeCell ref="AS5:AV5"/>
    <mergeCell ref="AW5:AZ5"/>
    <mergeCell ref="AS8:AT8"/>
    <mergeCell ref="AW8:AX8"/>
    <mergeCell ref="AS10:AS21"/>
    <mergeCell ref="AW10:AW21"/>
    <mergeCell ref="BA5:BD5"/>
    <mergeCell ref="BA8:BB8"/>
    <mergeCell ref="BA10:BA21"/>
    <mergeCell ref="BE5:BH5"/>
    <mergeCell ref="BE8:BF8"/>
    <mergeCell ref="AI3:AL3"/>
    <mergeCell ref="BI5:BL5"/>
    <mergeCell ref="BI8:BJ8"/>
    <mergeCell ref="AN3:AQ3"/>
    <mergeCell ref="AR3:AR6"/>
    <mergeCell ref="AN4:AQ4"/>
    <mergeCell ref="AN5:AQ5"/>
    <mergeCell ref="AN8:AO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2021-05-06T11:46:41Z</dcterms:modified>
</cp:coreProperties>
</file>