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wnloads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1" r:id="rId2"/>
    <sheet name="Cronograma" sheetId="4" r:id="rId3"/>
  </sheets>
  <calcPr calcId="152511"/>
</workbook>
</file>

<file path=xl/calcChain.xml><?xml version="1.0" encoding="utf-8"?>
<calcChain xmlns="http://schemas.openxmlformats.org/spreadsheetml/2006/main">
  <c r="F28" i="2" l="1"/>
  <c r="H311" i="1"/>
  <c r="I311" i="1"/>
  <c r="EG7" i="4"/>
  <c r="EF7" i="4"/>
  <c r="EE7" i="4"/>
  <c r="EA7" i="4"/>
  <c r="DZ10" i="4"/>
  <c r="DY22" i="4"/>
  <c r="DY19" i="4"/>
  <c r="DZ7" i="4"/>
  <c r="I279" i="1"/>
  <c r="H279" i="1"/>
  <c r="H277" i="1"/>
  <c r="H269" i="1"/>
  <c r="H268" i="1"/>
  <c r="H300" i="1"/>
  <c r="K301" i="1"/>
  <c r="K302" i="1"/>
  <c r="K303" i="1"/>
  <c r="K304" i="1"/>
  <c r="K305" i="1"/>
  <c r="K306" i="1"/>
  <c r="K307" i="1"/>
  <c r="K308" i="1"/>
  <c r="K309" i="1"/>
  <c r="K310" i="1"/>
  <c r="K311" i="1"/>
  <c r="K300" i="1"/>
  <c r="J269" i="1"/>
  <c r="H308" i="1" l="1"/>
  <c r="H309" i="1"/>
  <c r="H303" i="1"/>
  <c r="I303" i="1"/>
  <c r="H304" i="1"/>
  <c r="I304" i="1"/>
  <c r="H305" i="1"/>
  <c r="I305" i="1"/>
  <c r="H306" i="1"/>
  <c r="I306" i="1"/>
  <c r="H307" i="1"/>
  <c r="I307" i="1"/>
  <c r="I308" i="1"/>
  <c r="I309" i="1"/>
  <c r="I301" i="1"/>
  <c r="H301" i="1"/>
  <c r="I300" i="1"/>
  <c r="H284" i="1"/>
  <c r="G312" i="1"/>
  <c r="F312" i="1"/>
  <c r="F296" i="1"/>
  <c r="F295" i="1"/>
  <c r="D311" i="1"/>
  <c r="F310" i="1"/>
  <c r="G310" i="1" s="1"/>
  <c r="G309" i="1"/>
  <c r="F309" i="1"/>
  <c r="F308" i="1"/>
  <c r="F307" i="1"/>
  <c r="F306" i="1"/>
  <c r="G306" i="1" s="1"/>
  <c r="F305" i="1"/>
  <c r="G305" i="1" s="1"/>
  <c r="F304" i="1"/>
  <c r="F303" i="1"/>
  <c r="F302" i="1"/>
  <c r="F301" i="1"/>
  <c r="G301" i="1" s="1"/>
  <c r="G300" i="1"/>
  <c r="F300" i="1"/>
  <c r="G308" i="1" l="1"/>
  <c r="G302" i="1"/>
  <c r="G307" i="1"/>
  <c r="G303" i="1"/>
  <c r="G304" i="1"/>
  <c r="F311" i="1"/>
  <c r="EC22" i="4"/>
  <c r="G295" i="1"/>
  <c r="DX7" i="4"/>
  <c r="G311" i="1" l="1"/>
  <c r="I295" i="1"/>
  <c r="H295" i="1"/>
  <c r="H293" i="1"/>
  <c r="I293" i="1"/>
  <c r="I287" i="1"/>
  <c r="I288" i="1"/>
  <c r="I289" i="1"/>
  <c r="I290" i="1"/>
  <c r="I291" i="1"/>
  <c r="I292" i="1"/>
  <c r="H288" i="1"/>
  <c r="H289" i="1"/>
  <c r="H290" i="1"/>
  <c r="H291" i="1"/>
  <c r="H292" i="1"/>
  <c r="H287" i="1"/>
  <c r="I285" i="1"/>
  <c r="H285" i="1"/>
  <c r="I284" i="1"/>
  <c r="G296" i="1"/>
  <c r="D295" i="1" l="1"/>
  <c r="J294" i="1"/>
  <c r="G294" i="1"/>
  <c r="F294" i="1"/>
  <c r="F293" i="1"/>
  <c r="G293" i="1" s="1"/>
  <c r="F292" i="1"/>
  <c r="G292" i="1" s="1"/>
  <c r="F291" i="1"/>
  <c r="G291" i="1" s="1"/>
  <c r="F290" i="1"/>
  <c r="G290" i="1" s="1"/>
  <c r="F289" i="1"/>
  <c r="G289" i="1" s="1"/>
  <c r="G288" i="1"/>
  <c r="F288" i="1"/>
  <c r="G287" i="1"/>
  <c r="F287" i="1"/>
  <c r="J286" i="1"/>
  <c r="G286" i="1"/>
  <c r="F286" i="1"/>
  <c r="G285" i="1"/>
  <c r="F285" i="1"/>
  <c r="J285" i="1" s="1"/>
  <c r="G284" i="1"/>
  <c r="F284" i="1"/>
  <c r="J293" i="1" l="1"/>
  <c r="ED11" i="4"/>
  <c r="ED12" i="4"/>
  <c r="ED13" i="4"/>
  <c r="ED14" i="4"/>
  <c r="ED15" i="4"/>
  <c r="ED16" i="4"/>
  <c r="ED17" i="4"/>
  <c r="ED18" i="4"/>
  <c r="ED19" i="4"/>
  <c r="ED20" i="4"/>
  <c r="ED21" i="4"/>
  <c r="ED10" i="4"/>
  <c r="EB26" i="4"/>
  <c r="EB7" i="4"/>
  <c r="ED7" i="4" s="1"/>
  <c r="DZ11" i="4"/>
  <c r="DZ12" i="4"/>
  <c r="DZ13" i="4"/>
  <c r="DZ14" i="4"/>
  <c r="DZ15" i="4"/>
  <c r="DZ16" i="4"/>
  <c r="DZ17" i="4"/>
  <c r="DZ18" i="4"/>
  <c r="DZ20" i="4"/>
  <c r="DZ22" i="4" s="1"/>
  <c r="DZ21" i="4"/>
  <c r="AV10" i="4"/>
  <c r="AL11" i="4"/>
  <c r="AL12" i="4"/>
  <c r="AL13" i="4"/>
  <c r="AL14" i="4"/>
  <c r="AL15" i="4"/>
  <c r="AL16" i="4"/>
  <c r="AL17" i="4"/>
  <c r="AL18" i="4"/>
  <c r="AL19" i="4"/>
  <c r="AL20" i="4"/>
  <c r="AL21" i="4"/>
  <c r="AL10" i="4"/>
  <c r="AF11" i="4"/>
  <c r="AF12" i="4"/>
  <c r="AF13" i="4"/>
  <c r="AF14" i="4"/>
  <c r="AF15" i="4"/>
  <c r="AF16" i="4"/>
  <c r="AF17" i="4"/>
  <c r="AF18" i="4"/>
  <c r="AF19" i="4"/>
  <c r="AF20" i="4"/>
  <c r="AF21" i="4"/>
  <c r="AF10" i="4"/>
  <c r="W11" i="4"/>
  <c r="W12" i="4"/>
  <c r="W13" i="4"/>
  <c r="W14" i="4"/>
  <c r="W15" i="4"/>
  <c r="W16" i="4"/>
  <c r="W17" i="4"/>
  <c r="W18" i="4"/>
  <c r="W19" i="4"/>
  <c r="W20" i="4"/>
  <c r="W21" i="4"/>
  <c r="W10" i="4"/>
  <c r="R7" i="4"/>
  <c r="S7" i="4"/>
  <c r="Q11" i="4"/>
  <c r="Q12" i="4"/>
  <c r="Q13" i="4"/>
  <c r="Q14" i="4"/>
  <c r="Q15" i="4"/>
  <c r="Q16" i="4"/>
  <c r="Q17" i="4"/>
  <c r="Q18" i="4"/>
  <c r="Q19" i="4"/>
  <c r="Q20" i="4"/>
  <c r="Q21" i="4"/>
  <c r="Q10" i="4"/>
  <c r="P10" i="4"/>
  <c r="DX26" i="4"/>
  <c r="F25" i="2"/>
  <c r="F26" i="2"/>
  <c r="F27" i="2"/>
  <c r="F29" i="2"/>
  <c r="G280" i="1"/>
  <c r="DW7" i="4"/>
  <c r="DV7" i="4"/>
  <c r="DS26" i="4"/>
  <c r="DS7" i="4"/>
  <c r="ED22" i="4" l="1"/>
  <c r="DZ19" i="4"/>
  <c r="DT22" i="4"/>
  <c r="DU22" i="4"/>
  <c r="J253" i="1"/>
  <c r="J261" i="1"/>
  <c r="J255" i="1"/>
  <c r="J256" i="1"/>
  <c r="J257" i="1"/>
  <c r="J258" i="1"/>
  <c r="J259" i="1"/>
  <c r="J260" i="1"/>
  <c r="J252" i="1"/>
  <c r="J39" i="1"/>
  <c r="J36" i="1"/>
  <c r="I10" i="4"/>
  <c r="G2" i="4"/>
  <c r="F26" i="4"/>
  <c r="J25" i="1"/>
  <c r="J18" i="1"/>
  <c r="J19" i="1"/>
  <c r="J20" i="1"/>
  <c r="J21" i="1"/>
  <c r="J22" i="1"/>
  <c r="J23" i="1"/>
  <c r="J24" i="1"/>
  <c r="J17" i="1"/>
  <c r="J277" i="1" l="1"/>
  <c r="J278" i="1"/>
  <c r="J270" i="1"/>
  <c r="F280" i="1" l="1"/>
  <c r="F279" i="1"/>
  <c r="G279" i="1"/>
  <c r="I277" i="1" l="1"/>
  <c r="I271" i="1"/>
  <c r="I272" i="1"/>
  <c r="I269" i="1"/>
  <c r="I268" i="1"/>
  <c r="H272" i="1"/>
  <c r="H271" i="1"/>
  <c r="D279" i="1"/>
  <c r="F278" i="1"/>
  <c r="G278" i="1" s="1"/>
  <c r="F277" i="1"/>
  <c r="G277" i="1" s="1"/>
  <c r="F276" i="1"/>
  <c r="G276" i="1" s="1"/>
  <c r="I276" i="1" s="1"/>
  <c r="F275" i="1"/>
  <c r="G275" i="1" s="1"/>
  <c r="F274" i="1"/>
  <c r="G274" i="1" s="1"/>
  <c r="I274" i="1" s="1"/>
  <c r="F273" i="1"/>
  <c r="G273" i="1" s="1"/>
  <c r="I273" i="1" s="1"/>
  <c r="F272" i="1"/>
  <c r="G272" i="1" s="1"/>
  <c r="F271" i="1"/>
  <c r="G271" i="1" s="1"/>
  <c r="F270" i="1"/>
  <c r="G270" i="1" s="1"/>
  <c r="F269" i="1"/>
  <c r="F268" i="1"/>
  <c r="H276" i="1" l="1"/>
  <c r="I275" i="1"/>
  <c r="H274" i="1"/>
  <c r="H275" i="1"/>
  <c r="H273" i="1"/>
  <c r="G268" i="1"/>
  <c r="G269" i="1"/>
  <c r="DR7" i="4"/>
  <c r="DL7" i="4"/>
  <c r="DM7" i="4"/>
  <c r="DQ7" i="4" l="1"/>
  <c r="DP11" i="4"/>
  <c r="DP12" i="4"/>
  <c r="DP22" i="4" s="1"/>
  <c r="DP13" i="4"/>
  <c r="DP14" i="4"/>
  <c r="DP15" i="4"/>
  <c r="DP16" i="4"/>
  <c r="DP17" i="4"/>
  <c r="DP18" i="4"/>
  <c r="DP19" i="4"/>
  <c r="DP20" i="4"/>
  <c r="DP21" i="4"/>
  <c r="DP10" i="4"/>
  <c r="DO22" i="4"/>
  <c r="DO17" i="4"/>
  <c r="DE19" i="4"/>
  <c r="DN7" i="4"/>
  <c r="G24" i="2"/>
  <c r="F24" i="2"/>
  <c r="DN26" i="4"/>
  <c r="DD7" i="4"/>
  <c r="I261" i="1" l="1"/>
  <c r="H261" i="1"/>
  <c r="I259" i="1"/>
  <c r="I260" i="1"/>
  <c r="H259" i="1"/>
  <c r="H260" i="1"/>
  <c r="I245" i="1"/>
  <c r="I246" i="1"/>
  <c r="I247" i="1"/>
  <c r="H247" i="1"/>
  <c r="H245" i="1"/>
  <c r="H246" i="1"/>
  <c r="D263" i="1"/>
  <c r="F262" i="1"/>
  <c r="G262" i="1" s="1"/>
  <c r="F261" i="1"/>
  <c r="G261" i="1" s="1"/>
  <c r="F260" i="1"/>
  <c r="G260" i="1" s="1"/>
  <c r="F259" i="1"/>
  <c r="G259" i="1" s="1"/>
  <c r="F258" i="1"/>
  <c r="F257" i="1"/>
  <c r="F256" i="1"/>
  <c r="F255" i="1"/>
  <c r="G255" i="1" s="1"/>
  <c r="F254" i="1"/>
  <c r="F253" i="1"/>
  <c r="F252" i="1"/>
  <c r="G258" i="1" l="1"/>
  <c r="G256" i="1"/>
  <c r="G253" i="1"/>
  <c r="G257" i="1"/>
  <c r="G254" i="1"/>
  <c r="F263" i="1"/>
  <c r="G252" i="1"/>
  <c r="G263" i="1" l="1"/>
  <c r="D249" i="1"/>
  <c r="F248" i="1"/>
  <c r="G248" i="1" s="1"/>
  <c r="F247" i="1"/>
  <c r="G247" i="1" s="1"/>
  <c r="F246" i="1"/>
  <c r="G246" i="1" s="1"/>
  <c r="F245" i="1"/>
  <c r="G245" i="1" s="1"/>
  <c r="F244" i="1"/>
  <c r="F243" i="1"/>
  <c r="F242" i="1"/>
  <c r="F241" i="1"/>
  <c r="F240" i="1"/>
  <c r="G240" i="1" s="1"/>
  <c r="F239" i="1"/>
  <c r="F238" i="1"/>
  <c r="G243" i="1" l="1"/>
  <c r="H257" i="1"/>
  <c r="H243" i="1"/>
  <c r="G244" i="1"/>
  <c r="H258" i="1"/>
  <c r="H238" i="1"/>
  <c r="H252" i="1"/>
  <c r="G242" i="1"/>
  <c r="H256" i="1"/>
  <c r="H253" i="1"/>
  <c r="G241" i="1"/>
  <c r="H255" i="1"/>
  <c r="G238" i="1"/>
  <c r="G239" i="1"/>
  <c r="F249" i="1"/>
  <c r="F23" i="2"/>
  <c r="F30" i="2" s="1"/>
  <c r="E30" i="2"/>
  <c r="I238" i="1" l="1"/>
  <c r="I252" i="1"/>
  <c r="I255" i="1"/>
  <c r="I253" i="1"/>
  <c r="I258" i="1"/>
  <c r="H263" i="1"/>
  <c r="I256" i="1"/>
  <c r="I243" i="1"/>
  <c r="I257" i="1"/>
  <c r="G249" i="1"/>
  <c r="DH26" i="4"/>
  <c r="DI22" i="4"/>
  <c r="DK7" i="4" s="1"/>
  <c r="DH7" i="4"/>
  <c r="DB22" i="4"/>
  <c r="CZ7" i="4"/>
  <c r="CV7" i="4"/>
  <c r="DD26" i="4"/>
  <c r="CZ26" i="4"/>
  <c r="CV26" i="4"/>
  <c r="D232" i="1"/>
  <c r="F231" i="1"/>
  <c r="F230" i="1"/>
  <c r="G230" i="1" s="1"/>
  <c r="F229" i="1"/>
  <c r="F228" i="1"/>
  <c r="F227" i="1"/>
  <c r="F226" i="1"/>
  <c r="F225" i="1"/>
  <c r="F224" i="1"/>
  <c r="F223" i="1"/>
  <c r="G223" i="1" s="1"/>
  <c r="F222" i="1"/>
  <c r="F221" i="1"/>
  <c r="G221" i="1" s="1"/>
  <c r="D217" i="1"/>
  <c r="F216" i="1"/>
  <c r="F215" i="1"/>
  <c r="G215" i="1" s="1"/>
  <c r="F214" i="1"/>
  <c r="G214" i="1" s="1"/>
  <c r="F213" i="1"/>
  <c r="F212" i="1"/>
  <c r="G212" i="1" s="1"/>
  <c r="F211" i="1"/>
  <c r="F210" i="1"/>
  <c r="G210" i="1" s="1"/>
  <c r="F209" i="1"/>
  <c r="F208" i="1"/>
  <c r="G208" i="1" s="1"/>
  <c r="F207" i="1"/>
  <c r="G207" i="1" s="1"/>
  <c r="F206" i="1"/>
  <c r="D202" i="1"/>
  <c r="G201" i="1"/>
  <c r="F201" i="1"/>
  <c r="F200" i="1"/>
  <c r="G199" i="1"/>
  <c r="F199" i="1"/>
  <c r="F198" i="1"/>
  <c r="G198" i="1" s="1"/>
  <c r="G197" i="1"/>
  <c r="F197" i="1"/>
  <c r="F196" i="1"/>
  <c r="G195" i="1"/>
  <c r="F195" i="1"/>
  <c r="F194" i="1"/>
  <c r="F193" i="1"/>
  <c r="F192" i="1"/>
  <c r="G192" i="1" s="1"/>
  <c r="F191" i="1"/>
  <c r="I263" i="1" l="1"/>
  <c r="DP7" i="4"/>
  <c r="G222" i="1"/>
  <c r="F232" i="1"/>
  <c r="G194" i="1"/>
  <c r="G196" i="1"/>
  <c r="G200" i="1"/>
  <c r="F217" i="1"/>
  <c r="G209" i="1"/>
  <c r="G211" i="1"/>
  <c r="G213" i="1"/>
  <c r="G216" i="1"/>
  <c r="G193" i="1"/>
  <c r="F202" i="1"/>
  <c r="G224" i="1"/>
  <c r="G225" i="1"/>
  <c r="G226" i="1"/>
  <c r="G227" i="1"/>
  <c r="G228" i="1"/>
  <c r="G229" i="1"/>
  <c r="G231" i="1"/>
  <c r="G191" i="1"/>
  <c r="G206" i="1"/>
  <c r="G232" i="1" l="1"/>
  <c r="G217" i="1"/>
  <c r="G202" i="1"/>
  <c r="CH10" i="4" l="1"/>
  <c r="CR10" i="4" s="1"/>
  <c r="DJ10" i="4" s="1"/>
  <c r="BX10" i="4"/>
  <c r="F21" i="2"/>
  <c r="F22" i="2"/>
  <c r="G179" i="1"/>
  <c r="I226" i="1" s="1"/>
  <c r="F179" i="1"/>
  <c r="H226" i="1" s="1"/>
  <c r="G30" i="2"/>
  <c r="H30" i="2"/>
  <c r="CQ22" i="4" l="1"/>
  <c r="CS7" i="4" s="1"/>
  <c r="CG22" i="4"/>
  <c r="CI7" i="4" s="1"/>
  <c r="CP26" i="4"/>
  <c r="CL26" i="4"/>
  <c r="CP7" i="4"/>
  <c r="CL7" i="4"/>
  <c r="CF26" i="4"/>
  <c r="CB26" i="4"/>
  <c r="CF7" i="4"/>
  <c r="CB7" i="4"/>
  <c r="D185" i="1"/>
  <c r="F184" i="1"/>
  <c r="H183" i="1" s="1"/>
  <c r="F183" i="1"/>
  <c r="F182" i="1"/>
  <c r="F181" i="1"/>
  <c r="F180" i="1"/>
  <c r="F178" i="1"/>
  <c r="H242" i="1" s="1"/>
  <c r="F177" i="1"/>
  <c r="H241" i="1" s="1"/>
  <c r="F176" i="1"/>
  <c r="F175" i="1"/>
  <c r="H239" i="1" s="1"/>
  <c r="F174" i="1"/>
  <c r="F20" i="2"/>
  <c r="F159" i="1"/>
  <c r="H174" i="1" s="1"/>
  <c r="D170" i="1"/>
  <c r="G169" i="1"/>
  <c r="F169" i="1"/>
  <c r="F168" i="1"/>
  <c r="F167" i="1"/>
  <c r="F166" i="1"/>
  <c r="H181" i="1" s="1"/>
  <c r="F165" i="1"/>
  <c r="G165" i="1" s="1"/>
  <c r="F164" i="1"/>
  <c r="H179" i="1" s="1"/>
  <c r="F163" i="1"/>
  <c r="G163" i="1" s="1"/>
  <c r="F162" i="1"/>
  <c r="F161" i="1"/>
  <c r="G161" i="1" s="1"/>
  <c r="F160" i="1"/>
  <c r="G160" i="1" s="1"/>
  <c r="H227" i="1" l="1"/>
  <c r="H244" i="1"/>
  <c r="H175" i="1"/>
  <c r="DF7" i="4"/>
  <c r="CN7" i="4"/>
  <c r="CM19" i="4" s="1"/>
  <c r="CR7" i="4"/>
  <c r="DJ7" i="4"/>
  <c r="H182" i="1"/>
  <c r="H229" i="1"/>
  <c r="H180" i="1"/>
  <c r="G168" i="1"/>
  <c r="G177" i="1"/>
  <c r="I241" i="1" s="1"/>
  <c r="H224" i="1"/>
  <c r="G180" i="1"/>
  <c r="I244" i="1" s="1"/>
  <c r="H230" i="1"/>
  <c r="G184" i="1"/>
  <c r="G162" i="1"/>
  <c r="H221" i="1"/>
  <c r="F185" i="1"/>
  <c r="H249" i="1" s="1"/>
  <c r="H177" i="1"/>
  <c r="G181" i="1"/>
  <c r="H228" i="1"/>
  <c r="G183" i="1"/>
  <c r="F170" i="1"/>
  <c r="G175" i="1"/>
  <c r="H222" i="1"/>
  <c r="H178" i="1"/>
  <c r="H225" i="1"/>
  <c r="G182" i="1"/>
  <c r="G178" i="1"/>
  <c r="I242" i="1" s="1"/>
  <c r="G174" i="1"/>
  <c r="G176" i="1"/>
  <c r="I175" i="1" s="1"/>
  <c r="G167" i="1"/>
  <c r="G166" i="1"/>
  <c r="G164" i="1"/>
  <c r="G159" i="1"/>
  <c r="I239" i="1" l="1"/>
  <c r="DE22" i="4"/>
  <c r="DG7" i="4" s="1"/>
  <c r="CM22" i="4"/>
  <c r="CO7" i="4" s="1"/>
  <c r="CT7" i="4" s="1"/>
  <c r="I221" i="1"/>
  <c r="G185" i="1"/>
  <c r="I249" i="1" s="1"/>
  <c r="G170" i="1"/>
  <c r="I182" i="1"/>
  <c r="I229" i="1"/>
  <c r="I183" i="1"/>
  <c r="I177" i="1"/>
  <c r="I224" i="1"/>
  <c r="I179" i="1"/>
  <c r="I222" i="1"/>
  <c r="I230" i="1"/>
  <c r="H232" i="1"/>
  <c r="F233" i="1"/>
  <c r="F186" i="1"/>
  <c r="H185" i="1"/>
  <c r="I180" i="1"/>
  <c r="I227" i="1"/>
  <c r="I178" i="1"/>
  <c r="I225" i="1"/>
  <c r="I181" i="1"/>
  <c r="I228" i="1"/>
  <c r="I174" i="1"/>
  <c r="C3" i="4"/>
  <c r="I232" i="1" l="1"/>
  <c r="G233" i="1"/>
  <c r="G186" i="1"/>
  <c r="I185" i="1"/>
  <c r="BX11" i="4"/>
  <c r="CH11" i="4" s="1"/>
  <c r="CR11" i="4" s="1"/>
  <c r="DJ11" i="4" s="1"/>
  <c r="BX12" i="4"/>
  <c r="CH12" i="4" s="1"/>
  <c r="CR12" i="4" s="1"/>
  <c r="DJ12" i="4" s="1"/>
  <c r="BX13" i="4"/>
  <c r="CH13" i="4" s="1"/>
  <c r="CR13" i="4" s="1"/>
  <c r="DJ13" i="4" s="1"/>
  <c r="BX14" i="4"/>
  <c r="CH14" i="4" s="1"/>
  <c r="CR14" i="4" s="1"/>
  <c r="DJ14" i="4" s="1"/>
  <c r="BX15" i="4"/>
  <c r="CH15" i="4" s="1"/>
  <c r="CR15" i="4" s="1"/>
  <c r="DJ15" i="4" s="1"/>
  <c r="BX16" i="4"/>
  <c r="CH16" i="4" s="1"/>
  <c r="CR16" i="4" s="1"/>
  <c r="DJ16" i="4" s="1"/>
  <c r="BX17" i="4"/>
  <c r="CH17" i="4" s="1"/>
  <c r="CR17" i="4" s="1"/>
  <c r="DJ17" i="4" s="1"/>
  <c r="BX18" i="4"/>
  <c r="CH18" i="4" s="1"/>
  <c r="CR18" i="4" s="1"/>
  <c r="DJ18" i="4" s="1"/>
  <c r="BX19" i="4"/>
  <c r="CH19" i="4" s="1"/>
  <c r="CR19" i="4" s="1"/>
  <c r="DJ19" i="4" s="1"/>
  <c r="BX20" i="4"/>
  <c r="CH20" i="4" s="1"/>
  <c r="CR20" i="4" s="1"/>
  <c r="DJ20" i="4" s="1"/>
  <c r="BX21" i="4"/>
  <c r="CH21" i="4" s="1"/>
  <c r="CR21" i="4" s="1"/>
  <c r="DJ21" i="4" s="1"/>
  <c r="BV7" i="4"/>
  <c r="CH7" i="4" s="1"/>
  <c r="BR7" i="4"/>
  <c r="BV26" i="4"/>
  <c r="BW22" i="4"/>
  <c r="BY7" i="4" s="1"/>
  <c r="BN7" i="4"/>
  <c r="CX7" i="4" s="1"/>
  <c r="CW19" i="4" s="1"/>
  <c r="BR26" i="4"/>
  <c r="BN26" i="4"/>
  <c r="BS22" i="4"/>
  <c r="BU7" i="4" s="1"/>
  <c r="BI7" i="4"/>
  <c r="BI26" i="4"/>
  <c r="BJ22" i="4"/>
  <c r="BK22" i="4"/>
  <c r="BL7" i="4" s="1"/>
  <c r="BD7" i="4"/>
  <c r="BD26" i="4"/>
  <c r="AZ11" i="4"/>
  <c r="BF11" i="4" s="1"/>
  <c r="BT11" i="4" s="1"/>
  <c r="CD11" i="4" s="1"/>
  <c r="CN11" i="4" s="1"/>
  <c r="DF11" i="4" s="1"/>
  <c r="AZ12" i="4"/>
  <c r="BF12" i="4" s="1"/>
  <c r="BT12" i="4" s="1"/>
  <c r="CD12" i="4" s="1"/>
  <c r="CN12" i="4" s="1"/>
  <c r="DF12" i="4" s="1"/>
  <c r="AZ13" i="4"/>
  <c r="BF13" i="4" s="1"/>
  <c r="BT13" i="4" s="1"/>
  <c r="CD13" i="4" s="1"/>
  <c r="CN13" i="4" s="1"/>
  <c r="DF13" i="4" s="1"/>
  <c r="AZ14" i="4"/>
  <c r="BF14" i="4" s="1"/>
  <c r="BT14" i="4" s="1"/>
  <c r="CD14" i="4" s="1"/>
  <c r="CN14" i="4" s="1"/>
  <c r="DF14" i="4" s="1"/>
  <c r="AZ15" i="4"/>
  <c r="BF15" i="4" s="1"/>
  <c r="BT15" i="4" s="1"/>
  <c r="CD15" i="4" s="1"/>
  <c r="CN15" i="4" s="1"/>
  <c r="DF15" i="4" s="1"/>
  <c r="AZ16" i="4"/>
  <c r="BF16" i="4" s="1"/>
  <c r="BT16" i="4" s="1"/>
  <c r="CD16" i="4" s="1"/>
  <c r="CN16" i="4" s="1"/>
  <c r="DF16" i="4" s="1"/>
  <c r="AZ17" i="4"/>
  <c r="BF17" i="4" s="1"/>
  <c r="BT17" i="4" s="1"/>
  <c r="CD17" i="4" s="1"/>
  <c r="CN17" i="4" s="1"/>
  <c r="DF17" i="4" s="1"/>
  <c r="AZ18" i="4"/>
  <c r="BF18" i="4" s="1"/>
  <c r="BT18" i="4" s="1"/>
  <c r="CD18" i="4" s="1"/>
  <c r="CN18" i="4" s="1"/>
  <c r="DF18" i="4" s="1"/>
  <c r="AZ19" i="4"/>
  <c r="BF19" i="4" s="1"/>
  <c r="BT19" i="4" s="1"/>
  <c r="AZ20" i="4"/>
  <c r="BF20" i="4" s="1"/>
  <c r="BT20" i="4" s="1"/>
  <c r="CD20" i="4" s="1"/>
  <c r="CN20" i="4" s="1"/>
  <c r="DF20" i="4" s="1"/>
  <c r="AZ21" i="4"/>
  <c r="BF21" i="4" s="1"/>
  <c r="BT21" i="4" s="1"/>
  <c r="CD21" i="4" s="1"/>
  <c r="CN21" i="4" s="1"/>
  <c r="DF21" i="4" s="1"/>
  <c r="AZ10" i="4"/>
  <c r="BF10" i="4" s="1"/>
  <c r="AY22" i="4"/>
  <c r="BA7" i="4" s="1"/>
  <c r="AX7" i="4"/>
  <c r="AT7" i="4"/>
  <c r="AX26" i="4"/>
  <c r="AT26" i="4"/>
  <c r="AO7" i="4"/>
  <c r="AO26" i="4"/>
  <c r="AQ22" i="4"/>
  <c r="AR7" i="4" s="1"/>
  <c r="AJ26" i="4"/>
  <c r="AD26" i="4"/>
  <c r="AJ7" i="4"/>
  <c r="AE22" i="4"/>
  <c r="AG7" i="4" s="1"/>
  <c r="AD7" i="4"/>
  <c r="Z7" i="4"/>
  <c r="Z26" i="4"/>
  <c r="AF22" i="4"/>
  <c r="Q22" i="4"/>
  <c r="V22" i="4"/>
  <c r="U7" i="4"/>
  <c r="DB7" i="4" l="1"/>
  <c r="DA19" i="4" s="1"/>
  <c r="CD7" i="4"/>
  <c r="CC19" i="4" s="1"/>
  <c r="DJ22" i="4"/>
  <c r="CW22" i="4"/>
  <c r="CY7" i="4" s="1"/>
  <c r="BT10" i="4"/>
  <c r="CD10" i="4" s="1"/>
  <c r="CN10" i="4" s="1"/>
  <c r="BF7" i="4"/>
  <c r="AZ7" i="4"/>
  <c r="BT7" i="4"/>
  <c r="AV7" i="4"/>
  <c r="AU19" i="4" s="1"/>
  <c r="AU22" i="4" s="1"/>
  <c r="AW7" i="4" s="1"/>
  <c r="BB7" i="4" s="1"/>
  <c r="BX7" i="4"/>
  <c r="AF7" i="4"/>
  <c r="BP7" i="4"/>
  <c r="BO19" i="4" s="1"/>
  <c r="BO22" i="4" s="1"/>
  <c r="BQ7" i="4" s="1"/>
  <c r="BZ7" i="4" s="1"/>
  <c r="AL7" i="4"/>
  <c r="AK18" i="4" s="1"/>
  <c r="AZ22" i="4"/>
  <c r="BF22" i="4"/>
  <c r="BE22" i="4"/>
  <c r="BG7" i="4" s="1"/>
  <c r="AP22" i="4"/>
  <c r="X7" i="4"/>
  <c r="O7" i="4"/>
  <c r="W7" i="4" s="1"/>
  <c r="K7" i="4"/>
  <c r="H16" i="4"/>
  <c r="AV16" i="4" s="1"/>
  <c r="BP16" i="4" s="1"/>
  <c r="CX16" i="4" s="1"/>
  <c r="H12" i="4"/>
  <c r="AV12" i="4" s="1"/>
  <c r="BP12" i="4" s="1"/>
  <c r="CX12" i="4" s="1"/>
  <c r="H11" i="4"/>
  <c r="H13" i="4"/>
  <c r="AV13" i="4" s="1"/>
  <c r="BP13" i="4" s="1"/>
  <c r="CX13" i="4" s="1"/>
  <c r="H14" i="4"/>
  <c r="AV14" i="4" s="1"/>
  <c r="BP14" i="4" s="1"/>
  <c r="CX14" i="4" s="1"/>
  <c r="H15" i="4"/>
  <c r="AV15" i="4" s="1"/>
  <c r="BP15" i="4" s="1"/>
  <c r="CX15" i="4" s="1"/>
  <c r="H17" i="4"/>
  <c r="AV17" i="4" s="1"/>
  <c r="BP17" i="4" s="1"/>
  <c r="CX17" i="4" s="1"/>
  <c r="H18" i="4"/>
  <c r="H19" i="4"/>
  <c r="H20" i="4"/>
  <c r="AV20" i="4" s="1"/>
  <c r="BP20" i="4" s="1"/>
  <c r="CX20" i="4" s="1"/>
  <c r="H21" i="4"/>
  <c r="AV21" i="4" s="1"/>
  <c r="BP21" i="4" s="1"/>
  <c r="CX21" i="4" s="1"/>
  <c r="DF10" i="4" l="1"/>
  <c r="CD19" i="4"/>
  <c r="CN19" i="4" s="1"/>
  <c r="CN22" i="4" s="1"/>
  <c r="CC22" i="4"/>
  <c r="CE7" i="4" s="1"/>
  <c r="CJ7" i="4" s="1"/>
  <c r="DA22" i="4"/>
  <c r="DC7" i="4" s="1"/>
  <c r="DF19" i="4"/>
  <c r="DF22" i="4" s="1"/>
  <c r="BT22" i="4"/>
  <c r="AV19" i="4"/>
  <c r="BP19" i="4" s="1"/>
  <c r="CX19" i="4" s="1"/>
  <c r="AB7" i="4"/>
  <c r="AK22" i="4"/>
  <c r="AM7" i="4" s="1"/>
  <c r="AV18" i="4"/>
  <c r="BP18" i="4" s="1"/>
  <c r="CX18" i="4" s="1"/>
  <c r="AV11" i="4"/>
  <c r="BP11" i="4" s="1"/>
  <c r="CX11" i="4" s="1"/>
  <c r="O26" i="4"/>
  <c r="K26" i="4"/>
  <c r="F7" i="4"/>
  <c r="D7" i="4"/>
  <c r="C4" i="4"/>
  <c r="CD22" i="4" l="1"/>
  <c r="AA10" i="4"/>
  <c r="AA22" i="4" s="1"/>
  <c r="Q7" i="4"/>
  <c r="H7" i="4"/>
  <c r="G10" i="4" s="1"/>
  <c r="H10" i="4" s="1"/>
  <c r="M7" i="4"/>
  <c r="L10" i="4" s="1"/>
  <c r="P22" i="4" l="1"/>
  <c r="AC7" i="4"/>
  <c r="AH7" i="4" s="1"/>
  <c r="L22" i="4"/>
  <c r="N7" i="4" s="1"/>
  <c r="G22" i="4"/>
  <c r="I7" i="4" s="1"/>
  <c r="J7" i="4" s="1"/>
  <c r="H22" i="4"/>
  <c r="T7" i="4" l="1"/>
  <c r="Y7" i="4" s="1"/>
  <c r="AI7" i="4" s="1"/>
  <c r="AN7" i="4" s="1"/>
  <c r="AS7" i="4" s="1"/>
  <c r="BC7" i="4" s="1"/>
  <c r="BH7" i="4" s="1"/>
  <c r="F8" i="2"/>
  <c r="BM7" i="4" l="1"/>
  <c r="CA7" i="4" s="1"/>
  <c r="CK7" i="4" s="1"/>
  <c r="CU7" i="4" s="1"/>
  <c r="W22" i="4"/>
  <c r="AL22" i="4" l="1"/>
  <c r="BP10" i="4" l="1"/>
  <c r="AV22" i="4"/>
  <c r="F17" i="2"/>
  <c r="F18" i="2"/>
  <c r="F19" i="2"/>
  <c r="BP22" i="4" l="1"/>
  <c r="CX10" i="4"/>
  <c r="F139" i="1"/>
  <c r="F138" i="1"/>
  <c r="H200" i="1" s="1"/>
  <c r="F137" i="1"/>
  <c r="H199" i="1" s="1"/>
  <c r="F136" i="1"/>
  <c r="H198" i="1" s="1"/>
  <c r="F135" i="1"/>
  <c r="H197" i="1" s="1"/>
  <c r="F134" i="1"/>
  <c r="H196" i="1" s="1"/>
  <c r="F133" i="1"/>
  <c r="H195" i="1" s="1"/>
  <c r="F132" i="1"/>
  <c r="G131" i="1"/>
  <c r="F131" i="1"/>
  <c r="F130" i="1"/>
  <c r="F129" i="1"/>
  <c r="H191" i="1" s="1"/>
  <c r="D155" i="1"/>
  <c r="F154" i="1"/>
  <c r="G153" i="1"/>
  <c r="F153" i="1"/>
  <c r="H215" i="1" s="1"/>
  <c r="F152" i="1"/>
  <c r="F151" i="1"/>
  <c r="F150" i="1"/>
  <c r="F149" i="1"/>
  <c r="F148" i="1"/>
  <c r="F147" i="1"/>
  <c r="F146" i="1"/>
  <c r="F145" i="1"/>
  <c r="F144" i="1"/>
  <c r="H39" i="1"/>
  <c r="H25" i="1"/>
  <c r="D140" i="1"/>
  <c r="G129" i="1" l="1"/>
  <c r="I191" i="1" s="1"/>
  <c r="CX22" i="4"/>
  <c r="G132" i="1"/>
  <c r="I194" i="1" s="1"/>
  <c r="H194" i="1"/>
  <c r="G145" i="1"/>
  <c r="H207" i="1"/>
  <c r="G149" i="1"/>
  <c r="H211" i="1"/>
  <c r="H164" i="1"/>
  <c r="H160" i="1"/>
  <c r="G147" i="1"/>
  <c r="H209" i="1"/>
  <c r="H162" i="1"/>
  <c r="G154" i="1"/>
  <c r="I168" i="1" s="1"/>
  <c r="H168" i="1"/>
  <c r="G130" i="1"/>
  <c r="I192" i="1" s="1"/>
  <c r="H192" i="1"/>
  <c r="H202" i="1" s="1"/>
  <c r="G135" i="1"/>
  <c r="I197" i="1" s="1"/>
  <c r="G138" i="1"/>
  <c r="G150" i="1"/>
  <c r="H212" i="1"/>
  <c r="H165" i="1"/>
  <c r="G151" i="1"/>
  <c r="H213" i="1"/>
  <c r="H166" i="1"/>
  <c r="H206" i="1"/>
  <c r="F155" i="1"/>
  <c r="H159" i="1"/>
  <c r="G148" i="1"/>
  <c r="H210" i="1"/>
  <c r="H163" i="1"/>
  <c r="G152" i="1"/>
  <c r="H214" i="1"/>
  <c r="H167" i="1"/>
  <c r="G133" i="1"/>
  <c r="I195" i="1" s="1"/>
  <c r="G134" i="1"/>
  <c r="I196" i="1" s="1"/>
  <c r="G139" i="1"/>
  <c r="G136" i="1"/>
  <c r="I198" i="1" s="1"/>
  <c r="G137" i="1"/>
  <c r="I199" i="1" s="1"/>
  <c r="G144" i="1"/>
  <c r="G146" i="1"/>
  <c r="I160" i="1" s="1"/>
  <c r="F140" i="1"/>
  <c r="I202" i="1" l="1"/>
  <c r="I212" i="1"/>
  <c r="I165" i="1"/>
  <c r="I206" i="1"/>
  <c r="G155" i="1"/>
  <c r="I159" i="1"/>
  <c r="I210" i="1"/>
  <c r="I163" i="1"/>
  <c r="H217" i="1"/>
  <c r="I207" i="1"/>
  <c r="I214" i="1"/>
  <c r="I167" i="1"/>
  <c r="I211" i="1"/>
  <c r="I164" i="1"/>
  <c r="F171" i="1"/>
  <c r="H170" i="1"/>
  <c r="I213" i="1"/>
  <c r="I166" i="1"/>
  <c r="I200" i="1"/>
  <c r="I209" i="1"/>
  <c r="I162" i="1"/>
  <c r="I215" i="1"/>
  <c r="G140" i="1"/>
  <c r="F15" i="2"/>
  <c r="G171" i="1" l="1"/>
  <c r="I170" i="1"/>
  <c r="I217" i="1"/>
  <c r="D123" i="1"/>
  <c r="F122" i="1"/>
  <c r="F121" i="1"/>
  <c r="F120" i="1"/>
  <c r="H152" i="1" s="1"/>
  <c r="F119" i="1"/>
  <c r="H151" i="1" s="1"/>
  <c r="K103" i="1" s="1"/>
  <c r="F118" i="1"/>
  <c r="H150" i="1" s="1"/>
  <c r="F117" i="1"/>
  <c r="H149" i="1" s="1"/>
  <c r="F116" i="1"/>
  <c r="H148" i="1" s="1"/>
  <c r="F115" i="1"/>
  <c r="H147" i="1" s="1"/>
  <c r="F114" i="1"/>
  <c r="G114" i="1" s="1"/>
  <c r="F113" i="1"/>
  <c r="F112" i="1"/>
  <c r="H144" i="1" s="1"/>
  <c r="H145" i="1" l="1"/>
  <c r="H153" i="1"/>
  <c r="G121" i="1"/>
  <c r="G113" i="1"/>
  <c r="I145" i="1" s="1"/>
  <c r="G115" i="1"/>
  <c r="I147" i="1" s="1"/>
  <c r="G117" i="1"/>
  <c r="I149" i="1" s="1"/>
  <c r="G119" i="1"/>
  <c r="I151" i="1" s="1"/>
  <c r="F123" i="1"/>
  <c r="G116" i="1"/>
  <c r="I148" i="1" s="1"/>
  <c r="G118" i="1"/>
  <c r="I150" i="1" s="1"/>
  <c r="G120" i="1"/>
  <c r="I152" i="1" s="1"/>
  <c r="G122" i="1"/>
  <c r="G112" i="1"/>
  <c r="I144" i="1" s="1"/>
  <c r="F156" i="1" l="1"/>
  <c r="H155" i="1"/>
  <c r="I153" i="1"/>
  <c r="F141" i="1"/>
  <c r="G123" i="1"/>
  <c r="F103" i="1"/>
  <c r="D107" i="1"/>
  <c r="F106" i="1"/>
  <c r="F105" i="1"/>
  <c r="F104" i="1"/>
  <c r="F102" i="1"/>
  <c r="H135" i="1" s="1"/>
  <c r="F101" i="1"/>
  <c r="H134" i="1" s="1"/>
  <c r="F100" i="1"/>
  <c r="H133" i="1" s="1"/>
  <c r="F99" i="1"/>
  <c r="F98" i="1"/>
  <c r="F97" i="1"/>
  <c r="H130" i="1" s="1"/>
  <c r="F96" i="1"/>
  <c r="H129" i="1" s="1"/>
  <c r="I155" i="1" l="1"/>
  <c r="G156" i="1"/>
  <c r="H115" i="1"/>
  <c r="H132" i="1"/>
  <c r="H120" i="1"/>
  <c r="H137" i="1"/>
  <c r="K104" i="1"/>
  <c r="H119" i="1"/>
  <c r="H136" i="1"/>
  <c r="H138" i="1"/>
  <c r="G105" i="1"/>
  <c r="H121" i="1"/>
  <c r="G96" i="1"/>
  <c r="H112" i="1"/>
  <c r="G100" i="1"/>
  <c r="H116" i="1"/>
  <c r="G97" i="1"/>
  <c r="H113" i="1"/>
  <c r="H117" i="1"/>
  <c r="G141" i="1"/>
  <c r="G98" i="1"/>
  <c r="H118" i="1"/>
  <c r="F107" i="1"/>
  <c r="G103" i="1"/>
  <c r="G99" i="1"/>
  <c r="I132" i="1" s="1"/>
  <c r="G101" i="1"/>
  <c r="I134" i="1" s="1"/>
  <c r="G102" i="1"/>
  <c r="I135" i="1" s="1"/>
  <c r="G104" i="1"/>
  <c r="I137" i="1" s="1"/>
  <c r="G106" i="1"/>
  <c r="F79" i="1"/>
  <c r="D90" i="1"/>
  <c r="F89" i="1"/>
  <c r="F88" i="1"/>
  <c r="G88" i="1" s="1"/>
  <c r="F87" i="1"/>
  <c r="F86" i="1"/>
  <c r="H103" i="1" s="1"/>
  <c r="F85" i="1"/>
  <c r="H102" i="1" s="1"/>
  <c r="F84" i="1"/>
  <c r="H101" i="1" s="1"/>
  <c r="F83" i="1"/>
  <c r="H100" i="1" s="1"/>
  <c r="F82" i="1"/>
  <c r="H99" i="1" s="1"/>
  <c r="F81" i="1"/>
  <c r="G81" i="1" s="1"/>
  <c r="F80" i="1"/>
  <c r="G80" i="1" s="1"/>
  <c r="D74" i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F63" i="1"/>
  <c r="F11" i="2"/>
  <c r="F12" i="2"/>
  <c r="F13" i="2"/>
  <c r="I138" i="1" l="1"/>
  <c r="F124" i="1"/>
  <c r="H140" i="1"/>
  <c r="I116" i="1"/>
  <c r="I133" i="1"/>
  <c r="I119" i="1"/>
  <c r="I136" i="1"/>
  <c r="H87" i="1"/>
  <c r="H79" i="1"/>
  <c r="I130" i="1"/>
  <c r="I112" i="1"/>
  <c r="I129" i="1"/>
  <c r="I113" i="1"/>
  <c r="H88" i="1"/>
  <c r="H105" i="1"/>
  <c r="I97" i="1"/>
  <c r="H84" i="1"/>
  <c r="H85" i="1"/>
  <c r="I121" i="1"/>
  <c r="H83" i="1"/>
  <c r="I118" i="1"/>
  <c r="H80" i="1"/>
  <c r="H86" i="1"/>
  <c r="I117" i="1"/>
  <c r="G107" i="1"/>
  <c r="I140" i="1" s="1"/>
  <c r="H123" i="1"/>
  <c r="I120" i="1"/>
  <c r="H97" i="1"/>
  <c r="H104" i="1"/>
  <c r="H82" i="1"/>
  <c r="I115" i="1"/>
  <c r="F90" i="1"/>
  <c r="H96" i="1"/>
  <c r="G79" i="1"/>
  <c r="G82" i="1"/>
  <c r="I82" i="1" s="1"/>
  <c r="G83" i="1"/>
  <c r="I83" i="1" s="1"/>
  <c r="G84" i="1"/>
  <c r="I84" i="1" s="1"/>
  <c r="G85" i="1"/>
  <c r="I85" i="1" s="1"/>
  <c r="G86" i="1"/>
  <c r="G87" i="1"/>
  <c r="I87" i="1" s="1"/>
  <c r="G89" i="1"/>
  <c r="I88" i="1" s="1"/>
  <c r="G63" i="1"/>
  <c r="G64" i="1"/>
  <c r="I80" i="1" s="1"/>
  <c r="F74" i="1"/>
  <c r="I105" i="1" l="1"/>
  <c r="I123" i="1"/>
  <c r="I79" i="1"/>
  <c r="H90" i="1"/>
  <c r="H107" i="1"/>
  <c r="I102" i="1"/>
  <c r="I104" i="1"/>
  <c r="G124" i="1"/>
  <c r="I103" i="1"/>
  <c r="I86" i="1"/>
  <c r="F91" i="1"/>
  <c r="F108" i="1" s="1"/>
  <c r="I99" i="1"/>
  <c r="I100" i="1"/>
  <c r="I101" i="1"/>
  <c r="I96" i="1"/>
  <c r="G90" i="1"/>
  <c r="G108" i="1" s="1"/>
  <c r="G74" i="1"/>
  <c r="F56" i="1"/>
  <c r="F55" i="1"/>
  <c r="F48" i="1"/>
  <c r="G48" i="1" s="1"/>
  <c r="F49" i="1"/>
  <c r="F47" i="1"/>
  <c r="G47" i="1" s="1"/>
  <c r="F50" i="1"/>
  <c r="F51" i="1"/>
  <c r="F52" i="1"/>
  <c r="G52" i="1" s="1"/>
  <c r="I69" i="1" s="1"/>
  <c r="F53" i="1"/>
  <c r="F54" i="1"/>
  <c r="G54" i="1" s="1"/>
  <c r="I71" i="1" s="1"/>
  <c r="F46" i="1"/>
  <c r="H63" i="1" s="1"/>
  <c r="D57" i="1"/>
  <c r="G56" i="1"/>
  <c r="I90" i="1" l="1"/>
  <c r="G46" i="1"/>
  <c r="H46" i="1"/>
  <c r="G55" i="1"/>
  <c r="I72" i="1" s="1"/>
  <c r="H55" i="1"/>
  <c r="H72" i="1"/>
  <c r="I107" i="1"/>
  <c r="I64" i="1"/>
  <c r="H52" i="1"/>
  <c r="H69" i="1"/>
  <c r="G53" i="1"/>
  <c r="I70" i="1" s="1"/>
  <c r="H70" i="1"/>
  <c r="H51" i="1"/>
  <c r="H68" i="1"/>
  <c r="H47" i="1"/>
  <c r="H64" i="1"/>
  <c r="H54" i="1"/>
  <c r="H71" i="1"/>
  <c r="H50" i="1"/>
  <c r="H67" i="1"/>
  <c r="H49" i="1"/>
  <c r="H66" i="1"/>
  <c r="G91" i="1"/>
  <c r="G50" i="1"/>
  <c r="I67" i="1" s="1"/>
  <c r="H53" i="1"/>
  <c r="G49" i="1"/>
  <c r="I66" i="1" s="1"/>
  <c r="F57" i="1"/>
  <c r="G51" i="1"/>
  <c r="I68" i="1" s="1"/>
  <c r="F16" i="2"/>
  <c r="F5" i="2"/>
  <c r="F6" i="2"/>
  <c r="F7" i="2"/>
  <c r="F9" i="2"/>
  <c r="F10" i="2"/>
  <c r="F14" i="2"/>
  <c r="I63" i="1" l="1"/>
  <c r="I74" i="1" s="1"/>
  <c r="H74" i="1"/>
  <c r="F75" i="1"/>
  <c r="G57" i="1"/>
  <c r="E32" i="1"/>
  <c r="E33" i="1"/>
  <c r="E34" i="1"/>
  <c r="E35" i="1"/>
  <c r="E36" i="1"/>
  <c r="E37" i="1"/>
  <c r="E38" i="1"/>
  <c r="E31" i="1"/>
  <c r="G75" i="1" l="1"/>
  <c r="D41" i="1"/>
  <c r="G40" i="1"/>
  <c r="G39" i="1"/>
  <c r="F4" i="2"/>
  <c r="I55" i="1" l="1"/>
  <c r="G31" i="1"/>
  <c r="G32" i="1"/>
  <c r="G33" i="1"/>
  <c r="G34" i="1"/>
  <c r="G35" i="1"/>
  <c r="G36" i="1"/>
  <c r="G37" i="1"/>
  <c r="G38" i="1"/>
  <c r="F41" i="1"/>
  <c r="G41" i="1" l="1"/>
  <c r="F58" i="1"/>
  <c r="H57" i="1"/>
  <c r="I46" i="1"/>
  <c r="I54" i="1"/>
  <c r="I50" i="1"/>
  <c r="I51" i="1"/>
  <c r="I53" i="1"/>
  <c r="I49" i="1"/>
  <c r="I52" i="1"/>
  <c r="I47" i="1"/>
  <c r="I57" i="1" l="1"/>
  <c r="G58" i="1"/>
  <c r="G26" i="1"/>
  <c r="G25" i="1"/>
  <c r="D27" i="1"/>
  <c r="F24" i="1"/>
  <c r="F23" i="1"/>
  <c r="F22" i="1"/>
  <c r="H36" i="1" s="1"/>
  <c r="F21" i="1"/>
  <c r="F20" i="1"/>
  <c r="F19" i="1"/>
  <c r="H33" i="1" s="1"/>
  <c r="F18" i="1"/>
  <c r="F17" i="1"/>
  <c r="D13" i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4" i="1"/>
  <c r="I39" i="1" l="1"/>
  <c r="I25" i="1"/>
  <c r="H17" i="1"/>
  <c r="H20" i="1"/>
  <c r="H24" i="1"/>
  <c r="H22" i="1"/>
  <c r="H18" i="1"/>
  <c r="G4" i="1"/>
  <c r="G13" i="1" s="1"/>
  <c r="F13" i="1"/>
  <c r="G19" i="1"/>
  <c r="G23" i="1"/>
  <c r="H37" i="1"/>
  <c r="G20" i="1"/>
  <c r="H34" i="1"/>
  <c r="G24" i="1"/>
  <c r="H38" i="1"/>
  <c r="G17" i="1"/>
  <c r="I31" i="1" s="1"/>
  <c r="F27" i="1"/>
  <c r="H31" i="1"/>
  <c r="G21" i="1"/>
  <c r="H35" i="1"/>
  <c r="H23" i="1"/>
  <c r="H21" i="1"/>
  <c r="H19" i="1"/>
  <c r="G18" i="1"/>
  <c r="H32" i="1"/>
  <c r="G22" i="1"/>
  <c r="I24" i="1" l="1"/>
  <c r="I38" i="1"/>
  <c r="F42" i="1"/>
  <c r="H41" i="1"/>
  <c r="I19" i="1"/>
  <c r="I33" i="1"/>
  <c r="I22" i="1"/>
  <c r="I36" i="1"/>
  <c r="I23" i="1"/>
  <c r="I37" i="1"/>
  <c r="I20" i="1"/>
  <c r="I34" i="1"/>
  <c r="I18" i="1"/>
  <c r="I32" i="1"/>
  <c r="I21" i="1"/>
  <c r="I35" i="1"/>
  <c r="H27" i="1"/>
  <c r="G27" i="1"/>
  <c r="G42" i="1" s="1"/>
  <c r="I17" i="1"/>
  <c r="I27" i="1" s="1"/>
  <c r="I41" i="1" l="1"/>
</calcChain>
</file>

<file path=xl/sharedStrings.xml><?xml version="1.0" encoding="utf-8"?>
<sst xmlns="http://schemas.openxmlformats.org/spreadsheetml/2006/main" count="1030" uniqueCount="226">
  <si>
    <t>ITEM</t>
  </si>
  <si>
    <t>TOTAL</t>
  </si>
  <si>
    <t>05/03/2018 A 04/03/2019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</si>
  <si>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</si>
  <si>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</si>
  <si>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</si>
  <si>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</si>
  <si>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</si>
  <si>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</si>
  <si>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</si>
  <si>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</si>
  <si>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</si>
  <si>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Contrato 04/2018</t>
  </si>
  <si>
    <t>CONTRATO 04/2018</t>
  </si>
  <si>
    <t>DESCRIÇÃO DO SERVIÇO</t>
  </si>
  <si>
    <t>QUANT. DE POSTOS</t>
  </si>
  <si>
    <t>VALOR UNITÁRIO MENSAL</t>
  </si>
  <si>
    <t>VALOR GLOBAL MENSAL</t>
  </si>
  <si>
    <t>VALOR GLOBAL ANUAL</t>
  </si>
  <si>
    <t>Limpeza</t>
  </si>
  <si>
    <t>Recepção</t>
  </si>
  <si>
    <t>Portaria</t>
  </si>
  <si>
    <t>Zeladoria</t>
  </si>
  <si>
    <t>Copeiragem</t>
  </si>
  <si>
    <t>Motorista</t>
  </si>
  <si>
    <t>Vigia diurno</t>
  </si>
  <si>
    <t>Vigia noturno</t>
  </si>
  <si>
    <t>Diárias Estimativas</t>
  </si>
  <si>
    <t>Diárias Motorista</t>
  </si>
  <si>
    <t>DIFERENÇA MENSAL DOS VALORES</t>
  </si>
  <si>
    <t>DIFERENÇA ANUAL DOS VALORES</t>
  </si>
  <si>
    <t>Hora extra e Adicional Noturno Motorista</t>
  </si>
  <si>
    <t>Portaria 277 - 16/03/2018</t>
  </si>
  <si>
    <t>Fiscal</t>
  </si>
  <si>
    <t>1º Apost - 26/04/2018</t>
  </si>
  <si>
    <t>Repactuação</t>
  </si>
  <si>
    <t>2º Apost - 16/07/2018</t>
  </si>
  <si>
    <t>Correção do 1º Apost</t>
  </si>
  <si>
    <t>SEI Nº</t>
  </si>
  <si>
    <t>23208.003847/2018-87</t>
  </si>
  <si>
    <t>3º Apost - 24/08/2018</t>
  </si>
  <si>
    <t>23208.003786/2018-85</t>
  </si>
  <si>
    <t>Recepção com acumulo de função</t>
  </si>
  <si>
    <t>Acréscimo</t>
  </si>
  <si>
    <t>Retificação do objeto</t>
  </si>
  <si>
    <t>TA 01/2018 - 11/10/2018</t>
  </si>
  <si>
    <t>TA 02/2018 - 25/10/2018</t>
  </si>
  <si>
    <t>4º Apost - 19/10/2018</t>
  </si>
  <si>
    <t>TA 03/2018 - 12/11/2018</t>
  </si>
  <si>
    <t>TA 04/2019 - 23/11/2019</t>
  </si>
  <si>
    <t>PRORROGAÇÃO</t>
  </si>
  <si>
    <t>05/03/2019 até 04/03/2020</t>
  </si>
  <si>
    <t>23208.000541/2019-25</t>
  </si>
  <si>
    <t>VALOR UNITÁRIO MENSAL (R$)</t>
  </si>
  <si>
    <t>VALOR GLOBAL MENSAL (R$)</t>
  </si>
  <si>
    <t>VALOR GLOBAL ANUAL (R$)</t>
  </si>
  <si>
    <t xml:space="preserve"> 23208.001179/2019-18</t>
  </si>
  <si>
    <t>ADITIVO Nº 05/2019</t>
  </si>
  <si>
    <t>CORREÇÃO do TA 03/2018</t>
  </si>
  <si>
    <t>APOSTILAMENTO 05/2019</t>
  </si>
  <si>
    <t>ADITIVO Nº 06/2019</t>
  </si>
  <si>
    <t>23208.001225/2019-71</t>
  </si>
  <si>
    <t>SUPRESSÃO</t>
  </si>
  <si>
    <t>05/03/2020 a 04/03/2021</t>
  </si>
  <si>
    <t>23208.000324/2020-79</t>
  </si>
  <si>
    <t>ADITIVO Nº 07/2019 - 03/02/2020</t>
  </si>
  <si>
    <t>APOSTILAMENTO 06/2020 - 08/06/2020</t>
  </si>
  <si>
    <t>Correção do TA 06/2019</t>
  </si>
  <si>
    <t>1º APOSTILAMENTO (CORRIGIDO PELO 2º APOSTILAMENTO) a partir de 05/03/2018</t>
  </si>
  <si>
    <t>TERCEIRO APOSTILAMENTO - REPACTUAÇÃO - a partir de 05/03/2018</t>
  </si>
  <si>
    <t>Aditivo 01/2018 - Acréscimo -  a partir de 05/11/2018</t>
  </si>
  <si>
    <t>Aditivo 02/2018 - Acréscimo - a partir de 19/03/2018</t>
  </si>
  <si>
    <t>Aditivo 03/2018 - Acréscimo - a partir de 26/11/2018</t>
  </si>
  <si>
    <t>APOSTILAMENTO 05/2019 - Repactuação - a partir de 01/01/2019</t>
  </si>
  <si>
    <t>1º Período - Vigência de 01/01/2019 a 04/03/2019</t>
  </si>
  <si>
    <t>2º Período - Vigência a partir de 05/03/2019</t>
  </si>
  <si>
    <t>APOSTILAMENTO 06/2019 - Repactuação (Correção do Vale-Transporte e Auxílio Alimentação)</t>
  </si>
  <si>
    <t>Aditivo 06/2019 - Prorrogação/Supressão - Exclusão dos  custos não renováveis - a partir de 05/03/2019</t>
  </si>
  <si>
    <t>23208.001763/2020-07</t>
  </si>
  <si>
    <t>APOSTILAMENTO 07/2020</t>
  </si>
  <si>
    <t>Anulação do Apost 06/2020 e Repactuação (Correção dos valores de Auxílio-alimentação e Vale transporte)</t>
  </si>
  <si>
    <t>novo valor mensal</t>
  </si>
  <si>
    <t>novo valor anual</t>
  </si>
  <si>
    <t>Valor Acumulado</t>
  </si>
  <si>
    <t>2º Apost - Repactuação</t>
  </si>
  <si>
    <t>Vigência a partir de 15/03/2018</t>
  </si>
  <si>
    <t>Diferença</t>
  </si>
  <si>
    <t>Valor do Termo</t>
  </si>
  <si>
    <t>Vigência a partir de 05/03/2018</t>
  </si>
  <si>
    <t>Aditivo 01/2018 - Acréscimo</t>
  </si>
  <si>
    <t>Valor Mensal</t>
  </si>
  <si>
    <t>Cronograma das parcelas</t>
  </si>
  <si>
    <t>Parcela nº</t>
  </si>
  <si>
    <t>Valor Parcela</t>
  </si>
  <si>
    <t>1º</t>
  </si>
  <si>
    <t>Valor Anual</t>
  </si>
  <si>
    <t>TERCEIRO APOSTILAMENTO - REPACTUAÇÃO</t>
  </si>
  <si>
    <t>1º Período 05/03/2018 a 14/03/2018</t>
  </si>
  <si>
    <t>2º Período a partir de 15/03/2018</t>
  </si>
  <si>
    <t>Diferença Mensal</t>
  </si>
  <si>
    <t>Inserir data fim da parcela proporcional</t>
  </si>
  <si>
    <t>Valor do Período</t>
  </si>
  <si>
    <t>Vigência  a partir de 05/11/2018</t>
  </si>
  <si>
    <t>Aditivo 02/2018 - Acréscimo</t>
  </si>
  <si>
    <t>Vigência a partir de 19/03/2018</t>
  </si>
  <si>
    <t>1º Período 19/03/2018 a 04/11/2018</t>
  </si>
  <si>
    <t>2º Período a partir de 05/11/2018</t>
  </si>
  <si>
    <t>Vigência a partir de 26/11/2018</t>
  </si>
  <si>
    <t>Aditivo 03/2018 - Acréscimo</t>
  </si>
  <si>
    <t>Vigência 05/03/2019 até 04/03/2020</t>
  </si>
  <si>
    <t>Aditivo 04/2019 - Prorrogação</t>
  </si>
  <si>
    <t>2º</t>
  </si>
  <si>
    <t>APOSTILAMENTO 05/2019 - Repactuação</t>
  </si>
  <si>
    <t>Vigência a partir de 01/01/2019</t>
  </si>
  <si>
    <t>1º Período 01/01/2019 a 04/03/2019</t>
  </si>
  <si>
    <t>2º Período a partir de 05/03/2019</t>
  </si>
  <si>
    <t xml:space="preserve">Aditivo 06/2019 - Supressão </t>
  </si>
  <si>
    <t>Vigência a partir de 05/03/2019</t>
  </si>
  <si>
    <t>Vigência 05/03/2020 a 04/03/2021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</si>
  <si>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</si>
  <si>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</si>
  <si>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</si>
  <si>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</si>
  <si>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</si>
  <si>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</si>
  <si>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</si>
  <si>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</si>
  <si>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</si>
  <si>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</si>
  <si>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</si>
  <si>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</si>
  <si>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2º Período - Vigência de 05/03/2019 a 04/03/2020</t>
  </si>
  <si>
    <t xml:space="preserve">Aditivo 07/2019 - Prorrogação 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</si>
  <si>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</si>
  <si>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</si>
  <si>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</si>
  <si>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</si>
  <si>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</si>
  <si>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</si>
  <si>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</si>
  <si>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</si>
  <si>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</si>
  <si>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</si>
  <si>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</si>
  <si>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</si>
  <si>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ultimo dia do período calculado</t>
  </si>
  <si>
    <t>entende-se do período proporcional</t>
  </si>
  <si>
    <t>d-1 do INÍCIO do período calculado</t>
  </si>
  <si>
    <t>APOSTILAMENTO 07/2020 - Repactuação</t>
  </si>
  <si>
    <t>3º Período - Vigência a partir de 05/03/2020</t>
  </si>
  <si>
    <t>Aditivo 08/2020 - Reequilíbrio Extinção Contribuição Social/Supressão 01 posto Recepção - a partir de 01/01/2020</t>
  </si>
  <si>
    <t>ADITIVO Nº 08/2020 - 20/08/2020</t>
  </si>
  <si>
    <t>Reequilíbrio e Supressão 01 posto Recepção</t>
  </si>
  <si>
    <t>23208.001764/2020-43</t>
  </si>
  <si>
    <t>APOSTILAMENTO 08/2020 - 20/08/2020</t>
  </si>
  <si>
    <t xml:space="preserve">23208.001081/2020-96 </t>
  </si>
  <si>
    <t>Vigência a partir de 01/01/2020</t>
  </si>
  <si>
    <t>Aditivo 08/2020 - Reequilíbrio Extinção Contribuição Social/Supressão 01 posto Recepção</t>
  </si>
  <si>
    <t>2º Período - Vigência a partir de 05/03/2020</t>
  </si>
  <si>
    <t>1º Período - Vigência de 01/01/2020 a 04/03/2020</t>
  </si>
  <si>
    <t>APOSTIALMENTO 09/2020 - 21/09/2020</t>
  </si>
  <si>
    <t>Repactuação (CORREÇÃO dos valores do Termo de Apostilamento 08/2020)</t>
  </si>
  <si>
    <r>
      <t xml:space="preserve">Apostilamento 09/2020 - Repactuação </t>
    </r>
    <r>
      <rPr>
        <b/>
        <sz val="11"/>
        <color rgb="FFFFFF00"/>
        <rFont val="Calibri"/>
        <family val="2"/>
        <scheme val="minor"/>
      </rPr>
      <t>(CORREÇÃO dos valores do Termo de Apostilamento 08/2020)</t>
    </r>
  </si>
  <si>
    <t>Apostilamento 09/2020 (CORREÇÃO dos valores do Termo de Apostilamento 08/2020) - Repactuação - a partir de 01/01/2020</t>
  </si>
  <si>
    <t>2º Período - Vigência de 05/03/2019 a 31/12/2019</t>
  </si>
  <si>
    <t>3º Período - Vigência a partir de 01/01/2020</t>
  </si>
  <si>
    <t>APOSTILAMENTO 10/2020 - Repactuação (Motorista)</t>
  </si>
  <si>
    <t>Apostilamento 10/2020 - Repactuação</t>
  </si>
  <si>
    <t>05/03 a 04/04</t>
  </si>
  <si>
    <t>05/04 a 04/05</t>
  </si>
  <si>
    <t>05/05 a 04/06</t>
  </si>
  <si>
    <t>05/06 a 04/07</t>
  </si>
  <si>
    <t>05/07 a 04/08</t>
  </si>
  <si>
    <t>05/08 a 04/09</t>
  </si>
  <si>
    <t>05/09 a 04/10</t>
  </si>
  <si>
    <t>05/10 a 04/11</t>
  </si>
  <si>
    <t>05/11 a 04/12</t>
  </si>
  <si>
    <t>05/12 a 04/01</t>
  </si>
  <si>
    <t>05/01 a 04/02</t>
  </si>
  <si>
    <t>05/02 a 04/03</t>
  </si>
  <si>
    <t>3º Período - Vigência de 01/01/2020 a 04/03/2020</t>
  </si>
  <si>
    <t>4º Período - Vigência a partir de 05/03/2020</t>
  </si>
  <si>
    <t>APOSTILAMENTO 10/2020 - 02/10/2020</t>
  </si>
  <si>
    <t xml:space="preserve">Repactuação </t>
  </si>
  <si>
    <t>23208.001392/2020-55</t>
  </si>
  <si>
    <t>Correção do 3º Período do Apostilamento 10/2020 - Vigência a partir de 01/01/2020</t>
  </si>
  <si>
    <t>Acréscimo de função  ao Cargo de Servente de Limpeza - vigência a partir de 01/11/2020</t>
  </si>
  <si>
    <t>VER</t>
  </si>
  <si>
    <t>Limpeza com adicional de copeiragem</t>
  </si>
  <si>
    <t>Aditivo 09/2020 (Correção do 3º Período do Apostilamento 10/2020 e Acréscimo de função - Servente de Limpeza)</t>
  </si>
  <si>
    <t>SEI 23208.003254/2020-19</t>
  </si>
  <si>
    <t>23208.003254/2020-19</t>
  </si>
  <si>
    <t>Aditivo 09/2020 - Acréscimo</t>
  </si>
  <si>
    <t>Vigência a partir de 01/11/2020</t>
  </si>
  <si>
    <t>APOSTILAMENTO 11/2021 - REPACTUAÇÃO - SEI 23208.000054/2021-87</t>
  </si>
  <si>
    <t>Zeladoria (com acumulo de Função de bombeiro hidráulico)</t>
  </si>
  <si>
    <t>ADITIVO 09/2020 - 03/12/2020</t>
  </si>
  <si>
    <t>ADITIVO Nº 10/2021 - 15/01/2021</t>
  </si>
  <si>
    <t>23208.000052/2021-98</t>
  </si>
  <si>
    <t>05/03/2021 a 04/03/2022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</si>
  <si>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</si>
  <si>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</si>
  <si>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</si>
  <si>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</si>
  <si>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</si>
  <si>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</si>
  <si>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</si>
  <si>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</si>
  <si>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</si>
  <si>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</si>
  <si>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</si>
  <si>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</si>
  <si>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ADITIVO Nº 10/2021 - Prorrogação</t>
  </si>
  <si>
    <t>Vigência 05/03/2021 a 04/03/2022</t>
  </si>
  <si>
    <t>APOSTILAMENTO 11/2021 - 04/02/2021</t>
  </si>
  <si>
    <t>23208.000054/2021-87</t>
  </si>
  <si>
    <t>Vigência a partir de 01/01/2021</t>
  </si>
  <si>
    <t>Vigência de 01/01/2021 a 04/03/2021</t>
  </si>
  <si>
    <t>Vigência a partir de 05/03/2021</t>
  </si>
  <si>
    <t>APOSTILAMENTO 12/2021 - Correção do Apost 11/2021</t>
  </si>
  <si>
    <t>APOSTILAMENTO 12/2021 - 24/02/2021</t>
  </si>
  <si>
    <t>Correção do Apost 11/2021</t>
  </si>
  <si>
    <t>APOSTILAMENTO 13/2021 - Correção do Apost 12/2021</t>
  </si>
  <si>
    <t>APOSTILAMENTO 13/2021 - Repactuação - Correção Apost 12/2021</t>
  </si>
  <si>
    <t>Correção do Apost 12/2021</t>
  </si>
  <si>
    <t>APOSTILAMENTO 13/2021 - 04/05/2021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</si>
</sst>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454545"/>
      <name val="Open Sans"/>
      <family val="2"/>
    </font>
    <font>
      <sz val="10"/>
      <color rgb="FF000000"/>
      <name val="Arial"/>
      <family val="2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3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FF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4">
    <xf numFmtId="0" fontId="0" fillId="0" borderId="0" xfId="0"/>
    <xf numFmtId="0" fontId="0" fillId="0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4" fontId="0" fillId="0" borderId="2" xfId="0" applyNumberFormat="1" applyBorder="1"/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164" fontId="2" fillId="0" borderId="2" xfId="1" applyFont="1" applyBorder="1"/>
    <xf numFmtId="164" fontId="0" fillId="0" borderId="0" xfId="0" applyNumberFormat="1"/>
    <xf numFmtId="0" fontId="0" fillId="0" borderId="2" xfId="0" applyBorder="1" applyAlignment="1">
      <alignment horizontal="center"/>
    </xf>
    <xf numFmtId="0" fontId="0" fillId="5" borderId="2" xfId="0" applyFill="1" applyBorder="1"/>
    <xf numFmtId="164" fontId="0" fillId="5" borderId="2" xfId="1" applyFont="1" applyFill="1" applyBorder="1"/>
    <xf numFmtId="44" fontId="0" fillId="0" borderId="0" xfId="0" applyNumberFormat="1"/>
    <xf numFmtId="0" fontId="0" fillId="0" borderId="2" xfId="0" applyFill="1" applyBorder="1"/>
    <xf numFmtId="164" fontId="0" fillId="0" borderId="2" xfId="1" applyFont="1" applyFill="1" applyBorder="1"/>
    <xf numFmtId="44" fontId="0" fillId="0" borderId="2" xfId="0" applyNumberFormat="1" applyFill="1" applyBorder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Fill="1" applyBorder="1"/>
    <xf numFmtId="164" fontId="2" fillId="0" borderId="2" xfId="1" applyFont="1" applyFill="1" applyBorder="1"/>
    <xf numFmtId="0" fontId="0" fillId="0" borderId="2" xfId="0" applyFont="1" applyBorder="1" applyAlignment="1">
      <alignment horizontal="center"/>
    </xf>
    <xf numFmtId="0" fontId="0" fillId="0" borderId="2" xfId="0" applyFont="1" applyFill="1" applyBorder="1"/>
    <xf numFmtId="164" fontId="1" fillId="0" borderId="2" xfId="1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43" fontId="0" fillId="0" borderId="2" xfId="1" applyNumberFormat="1" applyFont="1" applyFill="1" applyBorder="1"/>
    <xf numFmtId="43" fontId="1" fillId="0" borderId="2" xfId="1" applyNumberFormat="1" applyFont="1" applyFill="1" applyBorder="1"/>
    <xf numFmtId="43" fontId="2" fillId="0" borderId="2" xfId="1" applyNumberFormat="1" applyFont="1" applyBorder="1"/>
    <xf numFmtId="43" fontId="0" fillId="0" borderId="0" xfId="0" applyNumberFormat="1"/>
    <xf numFmtId="164" fontId="0" fillId="0" borderId="0" xfId="1" applyFont="1"/>
    <xf numFmtId="164" fontId="0" fillId="0" borderId="0" xfId="1" applyNumberFormat="1" applyFont="1"/>
    <xf numFmtId="164" fontId="0" fillId="0" borderId="0" xfId="1" applyFont="1" applyAlignment="1"/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164" fontId="4" fillId="0" borderId="2" xfId="1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/>
    <xf numFmtId="43" fontId="2" fillId="5" borderId="2" xfId="1" applyNumberFormat="1" applyFont="1" applyFill="1" applyBorder="1"/>
    <xf numFmtId="4" fontId="0" fillId="0" borderId="0" xfId="0" applyNumberFormat="1"/>
    <xf numFmtId="4" fontId="8" fillId="0" borderId="0" xfId="0" applyNumberFormat="1" applyFont="1"/>
    <xf numFmtId="4" fontId="9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64" fontId="0" fillId="0" borderId="0" xfId="1" applyFont="1" applyFill="1" applyBorder="1"/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11" xfId="1" applyFont="1" applyBorder="1"/>
    <xf numFmtId="164" fontId="0" fillId="0" borderId="1" xfId="1" applyFont="1" applyBorder="1"/>
    <xf numFmtId="44" fontId="0" fillId="6" borderId="1" xfId="0" applyNumberFormat="1" applyFill="1" applyBorder="1"/>
    <xf numFmtId="0" fontId="13" fillId="9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2" fillId="0" borderId="0" xfId="1" applyFont="1" applyBorder="1" applyAlignment="1">
      <alignment horizontal="center" vertical="center" wrapText="1"/>
    </xf>
    <xf numFmtId="164" fontId="0" fillId="0" borderId="0" xfId="1" applyFont="1" applyBorder="1"/>
    <xf numFmtId="44" fontId="0" fillId="0" borderId="0" xfId="0" applyNumberFormat="1" applyBorder="1"/>
    <xf numFmtId="14" fontId="0" fillId="0" borderId="0" xfId="0" applyNumberFormat="1" applyBorder="1"/>
    <xf numFmtId="0" fontId="0" fillId="0" borderId="0" xfId="0" applyFill="1" applyBorder="1"/>
    <xf numFmtId="164" fontId="0" fillId="0" borderId="0" xfId="0" applyNumberFormat="1" applyBorder="1"/>
    <xf numFmtId="0" fontId="0" fillId="0" borderId="0" xfId="0" applyNumberFormat="1" applyFill="1" applyBorder="1"/>
    <xf numFmtId="0" fontId="0" fillId="0" borderId="0" xfId="0" applyNumberFormat="1" applyBorder="1" applyAlignment="1">
      <alignment horizontal="center" vertical="center"/>
    </xf>
    <xf numFmtId="166" fontId="0" fillId="0" borderId="14" xfId="0" applyNumberFormat="1" applyFill="1" applyBorder="1" applyAlignment="1">
      <alignment horizontal="center"/>
    </xf>
    <xf numFmtId="166" fontId="0" fillId="0" borderId="15" xfId="0" applyNumberFormat="1" applyFill="1" applyBorder="1" applyAlignment="1">
      <alignment horizontal="center"/>
    </xf>
    <xf numFmtId="0" fontId="2" fillId="0" borderId="0" xfId="0" applyFont="1" applyFill="1" applyBorder="1"/>
    <xf numFmtId="0" fontId="2" fillId="8" borderId="8" xfId="0" applyFont="1" applyFill="1" applyBorder="1" applyAlignment="1">
      <alignment horizontal="center"/>
    </xf>
    <xf numFmtId="44" fontId="0" fillId="0" borderId="1" xfId="0" applyNumberFormat="1" applyBorder="1" applyAlignment="1">
      <alignment vertical="center"/>
    </xf>
    <xf numFmtId="0" fontId="14" fillId="0" borderId="0" xfId="0" applyFont="1" applyFill="1" applyBorder="1"/>
    <xf numFmtId="0" fontId="15" fillId="0" borderId="0" xfId="0" applyFont="1" applyFill="1" applyBorder="1"/>
    <xf numFmtId="0" fontId="2" fillId="0" borderId="10" xfId="0" applyFont="1" applyBorder="1" applyAlignment="1">
      <alignment horizontal="center" vertical="center" wrapText="1"/>
    </xf>
    <xf numFmtId="164" fontId="0" fillId="0" borderId="10" xfId="1" applyFont="1" applyBorder="1"/>
    <xf numFmtId="164" fontId="2" fillId="0" borderId="10" xfId="1" applyFont="1" applyBorder="1" applyAlignment="1">
      <alignment horizontal="center" vertical="center"/>
    </xf>
    <xf numFmtId="166" fontId="0" fillId="0" borderId="19" xfId="0" applyNumberFormat="1" applyFill="1" applyBorder="1" applyAlignment="1">
      <alignment horizontal="center"/>
    </xf>
    <xf numFmtId="166" fontId="0" fillId="0" borderId="20" xfId="0" applyNumberFormat="1" applyFill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164" fontId="0" fillId="0" borderId="21" xfId="1" applyFont="1" applyBorder="1"/>
    <xf numFmtId="0" fontId="0" fillId="0" borderId="22" xfId="0" applyBorder="1" applyAlignment="1"/>
    <xf numFmtId="164" fontId="2" fillId="0" borderId="22" xfId="1" applyFont="1" applyBorder="1" applyAlignment="1">
      <alignment horizontal="center" vertical="center"/>
    </xf>
    <xf numFmtId="0" fontId="0" fillId="0" borderId="22" xfId="0" applyBorder="1"/>
    <xf numFmtId="0" fontId="0" fillId="0" borderId="22" xfId="0" applyFill="1" applyBorder="1"/>
    <xf numFmtId="0" fontId="2" fillId="0" borderId="23" xfId="0" applyFont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164" fontId="0" fillId="0" borderId="23" xfId="1" applyFont="1" applyBorder="1"/>
    <xf numFmtId="44" fontId="0" fillId="6" borderId="21" xfId="0" applyNumberFormat="1" applyFill="1" applyBorder="1"/>
    <xf numFmtId="164" fontId="0" fillId="0" borderId="22" xfId="0" applyNumberFormat="1" applyBorder="1" applyAlignment="1"/>
    <xf numFmtId="164" fontId="2" fillId="0" borderId="23" xfId="1" applyFont="1" applyBorder="1" applyAlignment="1">
      <alignment horizontal="center" vertical="center"/>
    </xf>
    <xf numFmtId="164" fontId="2" fillId="0" borderId="22" xfId="1" applyFont="1" applyBorder="1" applyAlignment="1">
      <alignment horizontal="center" vertical="center" wrapText="1"/>
    </xf>
    <xf numFmtId="44" fontId="0" fillId="0" borderId="22" xfId="0" applyNumberFormat="1" applyBorder="1"/>
    <xf numFmtId="14" fontId="0" fillId="0" borderId="22" xfId="0" applyNumberFormat="1" applyBorder="1"/>
    <xf numFmtId="0" fontId="0" fillId="0" borderId="27" xfId="0" applyBorder="1"/>
    <xf numFmtId="0" fontId="0" fillId="0" borderId="27" xfId="0" applyFill="1" applyBorder="1"/>
    <xf numFmtId="166" fontId="0" fillId="0" borderId="28" xfId="0" applyNumberFormat="1" applyFill="1" applyBorder="1" applyAlignment="1">
      <alignment horizontal="center"/>
    </xf>
    <xf numFmtId="166" fontId="0" fillId="0" borderId="29" xfId="0" applyNumberFormat="1" applyFill="1" applyBorder="1" applyAlignment="1">
      <alignment horizontal="center"/>
    </xf>
    <xf numFmtId="0" fontId="0" fillId="0" borderId="27" xfId="0" applyNumberFormat="1" applyBorder="1" applyAlignment="1">
      <alignment horizontal="center" vertical="center"/>
    </xf>
    <xf numFmtId="164" fontId="0" fillId="7" borderId="9" xfId="1" applyNumberFormat="1" applyFont="1" applyFill="1" applyBorder="1"/>
    <xf numFmtId="0" fontId="2" fillId="8" borderId="21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 vertical="center" wrapText="1"/>
    </xf>
    <xf numFmtId="44" fontId="0" fillId="6" borderId="8" xfId="0" applyNumberFormat="1" applyFill="1" applyBorder="1"/>
    <xf numFmtId="164" fontId="0" fillId="7" borderId="32" xfId="1" applyNumberFormat="1" applyFont="1" applyFill="1" applyBorder="1"/>
    <xf numFmtId="164" fontId="0" fillId="0" borderId="33" xfId="0" applyNumberFormat="1" applyBorder="1" applyAlignment="1"/>
    <xf numFmtId="164" fontId="0" fillId="0" borderId="33" xfId="1" applyFont="1" applyFill="1" applyBorder="1"/>
    <xf numFmtId="44" fontId="0" fillId="10" borderId="1" xfId="0" applyNumberFormat="1" applyFill="1" applyBorder="1" applyAlignment="1">
      <alignment vertical="center"/>
    </xf>
    <xf numFmtId="44" fontId="0" fillId="0" borderId="1" xfId="0" applyNumberFormat="1" applyFill="1" applyBorder="1" applyAlignment="1">
      <alignment vertical="center"/>
    </xf>
    <xf numFmtId="164" fontId="0" fillId="0" borderId="27" xfId="0" applyNumberFormat="1" applyBorder="1" applyAlignment="1"/>
    <xf numFmtId="164" fontId="16" fillId="0" borderId="23" xfId="1" applyFont="1" applyFill="1" applyBorder="1" applyAlignment="1">
      <alignment horizontal="center" vertical="center"/>
    </xf>
    <xf numFmtId="0" fontId="0" fillId="2" borderId="0" xfId="0" applyNumberFormat="1" applyFill="1" applyBorder="1"/>
    <xf numFmtId="0" fontId="18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164" fontId="18" fillId="0" borderId="0" xfId="1" applyFont="1" applyBorder="1" applyAlignment="1">
      <alignment horizontal="right" vertical="center"/>
    </xf>
    <xf numFmtId="44" fontId="19" fillId="9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20" fillId="0" borderId="0" xfId="0" applyFont="1" applyAlignment="1">
      <alignment horizontal="justify" vertical="center" readingOrder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2" xfId="0" applyFont="1" applyFill="1" applyBorder="1"/>
    <xf numFmtId="43" fontId="2" fillId="11" borderId="2" xfId="1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3" fontId="2" fillId="0" borderId="2" xfId="1" applyNumberFormat="1" applyFont="1" applyFill="1" applyBorder="1"/>
    <xf numFmtId="44" fontId="2" fillId="0" borderId="2" xfId="0" applyNumberFormat="1" applyFont="1" applyFill="1" applyBorder="1"/>
    <xf numFmtId="0" fontId="0" fillId="11" borderId="2" xfId="0" applyFont="1" applyFill="1" applyBorder="1" applyAlignment="1">
      <alignment horizontal="center"/>
    </xf>
    <xf numFmtId="0" fontId="0" fillId="11" borderId="2" xfId="0" applyFont="1" applyFill="1" applyBorder="1"/>
    <xf numFmtId="43" fontId="1" fillId="11" borderId="2" xfId="1" applyNumberFormat="1" applyFont="1" applyFill="1" applyBorder="1"/>
    <xf numFmtId="164" fontId="16" fillId="0" borderId="1" xfId="1" applyFont="1" applyFill="1" applyBorder="1" applyAlignment="1">
      <alignment horizontal="center" vertical="center"/>
    </xf>
    <xf numFmtId="44" fontId="0" fillId="2" borderId="1" xfId="0" applyNumberFormat="1" applyFill="1" applyBorder="1" applyAlignment="1">
      <alignment vertical="center"/>
    </xf>
    <xf numFmtId="0" fontId="0" fillId="6" borderId="0" xfId="0" applyNumberFormat="1" applyFill="1" applyBorder="1"/>
    <xf numFmtId="0" fontId="0" fillId="2" borderId="0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44" fontId="0" fillId="12" borderId="1" xfId="0" applyNumberFormat="1" applyFill="1" applyBorder="1" applyAlignment="1">
      <alignment vertical="center"/>
    </xf>
    <xf numFmtId="44" fontId="0" fillId="5" borderId="1" xfId="0" applyNumberFormat="1" applyFill="1" applyBorder="1" applyAlignment="1">
      <alignment vertical="center"/>
    </xf>
    <xf numFmtId="44" fontId="0" fillId="5" borderId="0" xfId="0" applyNumberFormat="1" applyFill="1" applyBorder="1"/>
    <xf numFmtId="164" fontId="16" fillId="5" borderId="1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0" xfId="1" applyNumberFormat="1" applyFont="1" applyBorder="1"/>
    <xf numFmtId="44" fontId="0" fillId="0" borderId="0" xfId="0" applyNumberFormat="1" applyFill="1" applyBorder="1"/>
    <xf numFmtId="43" fontId="0" fillId="5" borderId="2" xfId="1" applyNumberFormat="1" applyFont="1" applyFill="1" applyBorder="1"/>
    <xf numFmtId="44" fontId="0" fillId="5" borderId="2" xfId="0" applyNumberFormat="1" applyFill="1" applyBorder="1"/>
    <xf numFmtId="0" fontId="0" fillId="5" borderId="2" xfId="0" applyFont="1" applyFill="1" applyBorder="1" applyAlignment="1">
      <alignment horizontal="center"/>
    </xf>
    <xf numFmtId="0" fontId="0" fillId="5" borderId="2" xfId="0" applyFont="1" applyFill="1" applyBorder="1"/>
    <xf numFmtId="43" fontId="1" fillId="5" borderId="2" xfId="1" applyNumberFormat="1" applyFont="1" applyFill="1" applyBorder="1"/>
    <xf numFmtId="0" fontId="13" fillId="9" borderId="1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11" borderId="0" xfId="0" applyFill="1"/>
    <xf numFmtId="0" fontId="4" fillId="0" borderId="0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44" fontId="0" fillId="5" borderId="3" xfId="0" applyNumberFormat="1" applyFill="1" applyBorder="1" applyAlignment="1">
      <alignment horizontal="center" vertical="center"/>
    </xf>
    <xf numFmtId="44" fontId="0" fillId="5" borderId="4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4" fontId="0" fillId="0" borderId="3" xfId="0" applyNumberFormat="1" applyFill="1" applyBorder="1" applyAlignment="1">
      <alignment horizontal="center" vertical="center"/>
    </xf>
    <xf numFmtId="44" fontId="0" fillId="0" borderId="4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2" fillId="2" borderId="34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0" applyNumberFormat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164" fontId="2" fillId="7" borderId="32" xfId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30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164" fontId="17" fillId="0" borderId="16" xfId="1" applyFont="1" applyFill="1" applyBorder="1" applyAlignment="1">
      <alignment horizontal="center" vertical="center"/>
    </xf>
    <xf numFmtId="164" fontId="17" fillId="0" borderId="17" xfId="1" applyFont="1" applyFill="1" applyBorder="1" applyAlignment="1">
      <alignment horizontal="center" vertical="center"/>
    </xf>
    <xf numFmtId="164" fontId="17" fillId="0" borderId="18" xfId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164" fontId="17" fillId="0" borderId="11" xfId="1" applyFont="1" applyFill="1" applyBorder="1" applyAlignment="1">
      <alignment horizontal="center" vertical="center"/>
    </xf>
    <xf numFmtId="164" fontId="17" fillId="0" borderId="12" xfId="1" applyFont="1" applyFill="1" applyBorder="1" applyAlignment="1">
      <alignment horizontal="center" vertical="center"/>
    </xf>
    <xf numFmtId="164" fontId="17" fillId="0" borderId="13" xfId="1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8" borderId="23" xfId="0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164" fontId="17" fillId="0" borderId="24" xfId="1" applyFont="1" applyFill="1" applyBorder="1" applyAlignment="1">
      <alignment horizontal="center" vertical="center"/>
    </xf>
    <xf numFmtId="164" fontId="17" fillId="0" borderId="25" xfId="1" applyFont="1" applyFill="1" applyBorder="1" applyAlignment="1">
      <alignment horizontal="center" vertical="center"/>
    </xf>
    <xf numFmtId="164" fontId="17" fillId="0" borderId="26" xfId="1" applyFont="1" applyFill="1" applyBorder="1" applyAlignment="1">
      <alignment horizontal="center" vertical="center"/>
    </xf>
    <xf numFmtId="0" fontId="13" fillId="9" borderId="23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14" fontId="2" fillId="2" borderId="21" xfId="0" applyNumberFormat="1" applyFont="1" applyFill="1" applyBorder="1" applyAlignment="1">
      <alignment horizontal="center"/>
    </xf>
    <xf numFmtId="164" fontId="2" fillId="7" borderId="9" xfId="1" applyFont="1" applyFill="1" applyBorder="1" applyAlignment="1">
      <alignment horizontal="center" vertical="center" wrapText="1"/>
    </xf>
    <xf numFmtId="164" fontId="17" fillId="5" borderId="11" xfId="1" applyFont="1" applyFill="1" applyBorder="1" applyAlignment="1">
      <alignment horizontal="center" vertical="center"/>
    </xf>
    <xf numFmtId="164" fontId="17" fillId="5" borderId="12" xfId="1" applyFont="1" applyFill="1" applyBorder="1" applyAlignment="1">
      <alignment horizontal="center" vertical="center"/>
    </xf>
    <xf numFmtId="164" fontId="17" fillId="5" borderId="13" xfId="1" applyFont="1" applyFill="1" applyBorder="1" applyAlignment="1">
      <alignment horizontal="center" vertical="center"/>
    </xf>
    <xf numFmtId="164" fontId="17" fillId="5" borderId="16" xfId="1" applyFont="1" applyFill="1" applyBorder="1" applyAlignment="1">
      <alignment horizontal="center" vertical="center"/>
    </xf>
    <xf numFmtId="164" fontId="17" fillId="5" borderId="17" xfId="1" applyFont="1" applyFill="1" applyBorder="1" applyAlignment="1">
      <alignment horizontal="center" vertical="center"/>
    </xf>
    <xf numFmtId="164" fontId="17" fillId="5" borderId="18" xfId="1" applyFont="1" applyFill="1" applyBorder="1" applyAlignment="1">
      <alignment horizontal="center" vertical="center"/>
    </xf>
    <xf numFmtId="164" fontId="2" fillId="7" borderId="35" xfId="1" applyFont="1" applyFill="1" applyBorder="1" applyAlignment="1">
      <alignment horizontal="center" vertical="center" wrapText="1"/>
    </xf>
    <xf numFmtId="164" fontId="2" fillId="7" borderId="33" xfId="1" applyFont="1" applyFill="1" applyBorder="1" applyAlignment="1">
      <alignment horizontal="center" vertical="center" wrapText="1"/>
    </xf>
    <xf numFmtId="164" fontId="2" fillId="7" borderId="36" xfId="1" applyFont="1" applyFill="1" applyBorder="1" applyAlignment="1">
      <alignment horizontal="center" vertical="center" wrapText="1"/>
    </xf>
    <xf numFmtId="0" fontId="2" fillId="8" borderId="38" xfId="0" applyFont="1" applyFill="1" applyBorder="1" applyAlignment="1">
      <alignment horizontal="center"/>
    </xf>
    <xf numFmtId="0" fontId="2" fillId="8" borderId="37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4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497417</xdr:colOff>
      <xdr:row>217</xdr:row>
      <xdr:rowOff>116417</xdr:rowOff>
    </xdr:from>
    <xdr:to>
      <xdr:col>9</xdr:col>
      <xdr:colOff>592666</xdr:colOff>
      <xdr:row>232</xdr:row>
      <xdr:rowOff>42333</xdr:rowOff>
    </xdr:to>
    <xdr:cxnSp macro="">
      <xdr:nvCxnSpPr>
        <xdr:cNvPr id="3" name="Conector reto 2"/>
        <xdr:cNvCxnSpPr/>
      </xdr:nvCxnSpPr>
      <xdr:spPr>
        <a:xfrm>
          <a:off x="497417" y="49233667"/>
          <a:ext cx="10022416" cy="3323166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433917</xdr:colOff>
      <xdr:row>217</xdr:row>
      <xdr:rowOff>148167</xdr:rowOff>
    </xdr:from>
    <xdr:to>
      <xdr:col>9</xdr:col>
      <xdr:colOff>116416</xdr:colOff>
      <xdr:row>231</xdr:row>
      <xdr:rowOff>190500</xdr:rowOff>
    </xdr:to>
    <xdr:cxnSp macro="">
      <xdr:nvCxnSpPr>
        <xdr:cNvPr id="4" name="Conector reto 3"/>
        <xdr:cNvCxnSpPr/>
      </xdr:nvCxnSpPr>
      <xdr:spPr>
        <a:xfrm flipV="1">
          <a:off x="433917" y="49265417"/>
          <a:ext cx="9609666" cy="3238500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21166</xdr:colOff>
      <xdr:row>226</xdr:row>
      <xdr:rowOff>0</xdr:rowOff>
    </xdr:from>
    <xdr:to>
      <xdr:col>11</xdr:col>
      <xdr:colOff>179916</xdr:colOff>
      <xdr:row>239</xdr:row>
      <xdr:rowOff>42334</xdr:rowOff>
    </xdr:to>
    <xdr:cxnSp macro="">
      <xdr:nvCxnSpPr>
        <xdr:cNvPr id="8" name="Conector de seta reta 7"/>
        <xdr:cNvCxnSpPr/>
      </xdr:nvCxnSpPr>
      <xdr:spPr>
        <a:xfrm flipH="1">
          <a:off x="10583333" y="51308000"/>
          <a:ext cx="1174750" cy="3037417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952500</xdr:colOff>
      <xdr:row>233</xdr:row>
      <xdr:rowOff>42333</xdr:rowOff>
    </xdr:from>
    <xdr:to>
      <xdr:col>10</xdr:col>
      <xdr:colOff>137583</xdr:colOff>
      <xdr:row>249</xdr:row>
      <xdr:rowOff>42333</xdr:rowOff>
    </xdr:to>
    <xdr:sp macro="" textlink="">
      <xdr:nvSpPr>
        <xdr:cNvPr id="9" name="Chave direita 8"/>
        <xdr:cNvSpPr/>
      </xdr:nvSpPr>
      <xdr:spPr>
        <a:xfrm>
          <a:off x="9757833" y="52747333"/>
          <a:ext cx="941917" cy="3608917"/>
        </a:xfrm>
        <a:prstGeom prst="rightBrac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455083</xdr:colOff>
      <xdr:row>265</xdr:row>
      <xdr:rowOff>31750</xdr:rowOff>
    </xdr:from>
    <xdr:to>
      <xdr:col>9</xdr:col>
      <xdr:colOff>42333</xdr:colOff>
      <xdr:row>279</xdr:row>
      <xdr:rowOff>10583</xdr:rowOff>
    </xdr:to>
    <xdr:cxnSp macro="">
      <xdr:nvCxnSpPr>
        <xdr:cNvPr id="12" name="Conector reto 11"/>
        <xdr:cNvCxnSpPr/>
      </xdr:nvCxnSpPr>
      <xdr:spPr>
        <a:xfrm>
          <a:off x="455083" y="59944000"/>
          <a:ext cx="10625667" cy="3185583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391583</xdr:colOff>
      <xdr:row>265</xdr:row>
      <xdr:rowOff>63500</xdr:rowOff>
    </xdr:from>
    <xdr:to>
      <xdr:col>9</xdr:col>
      <xdr:colOff>74082</xdr:colOff>
      <xdr:row>279</xdr:row>
      <xdr:rowOff>95250</xdr:rowOff>
    </xdr:to>
    <xdr:cxnSp macro="">
      <xdr:nvCxnSpPr>
        <xdr:cNvPr id="13" name="Conector reto 12"/>
        <xdr:cNvCxnSpPr/>
      </xdr:nvCxnSpPr>
      <xdr:spPr>
        <a:xfrm flipV="1">
          <a:off x="391583" y="59975750"/>
          <a:ext cx="10720916" cy="3238500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762000</xdr:colOff>
      <xdr:row>273</xdr:row>
      <xdr:rowOff>74083</xdr:rowOff>
    </xdr:from>
    <xdr:to>
      <xdr:col>11</xdr:col>
      <xdr:colOff>31750</xdr:colOff>
      <xdr:row>286</xdr:row>
      <xdr:rowOff>116417</xdr:rowOff>
    </xdr:to>
    <xdr:cxnSp macro="">
      <xdr:nvCxnSpPr>
        <xdr:cNvPr id="14" name="Conector de seta reta 13"/>
        <xdr:cNvCxnSpPr/>
      </xdr:nvCxnSpPr>
      <xdr:spPr>
        <a:xfrm flipH="1">
          <a:off x="11800417" y="61986583"/>
          <a:ext cx="1174750" cy="3037417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804334</xdr:colOff>
      <xdr:row>280</xdr:row>
      <xdr:rowOff>116416</xdr:rowOff>
    </xdr:from>
    <xdr:to>
      <xdr:col>9</xdr:col>
      <xdr:colOff>878417</xdr:colOff>
      <xdr:row>296</xdr:row>
      <xdr:rowOff>127000</xdr:rowOff>
    </xdr:to>
    <xdr:sp macro="" textlink="">
      <xdr:nvSpPr>
        <xdr:cNvPr id="15" name="Chave direita 14"/>
        <xdr:cNvSpPr/>
      </xdr:nvSpPr>
      <xdr:spPr>
        <a:xfrm>
          <a:off x="10720917" y="63425916"/>
          <a:ext cx="1195917" cy="3608917"/>
        </a:xfrm>
        <a:prstGeom prst="rightBrac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465667</xdr:colOff>
      <xdr:row>281</xdr:row>
      <xdr:rowOff>74083</xdr:rowOff>
    </xdr:from>
    <xdr:to>
      <xdr:col>9</xdr:col>
      <xdr:colOff>52916</xdr:colOff>
      <xdr:row>295</xdr:row>
      <xdr:rowOff>21167</xdr:rowOff>
    </xdr:to>
    <xdr:cxnSp macro="">
      <xdr:nvCxnSpPr>
        <xdr:cNvPr id="11" name="Conector reto 10"/>
        <xdr:cNvCxnSpPr/>
      </xdr:nvCxnSpPr>
      <xdr:spPr>
        <a:xfrm>
          <a:off x="465667" y="63584666"/>
          <a:ext cx="10625666" cy="3153834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402167</xdr:colOff>
      <xdr:row>281</xdr:row>
      <xdr:rowOff>105833</xdr:rowOff>
    </xdr:from>
    <xdr:to>
      <xdr:col>9</xdr:col>
      <xdr:colOff>84666</xdr:colOff>
      <xdr:row>295</xdr:row>
      <xdr:rowOff>137583</xdr:rowOff>
    </xdr:to>
    <xdr:cxnSp macro="">
      <xdr:nvCxnSpPr>
        <xdr:cNvPr id="16" name="Conector reto 15"/>
        <xdr:cNvCxnSpPr/>
      </xdr:nvCxnSpPr>
      <xdr:spPr>
        <a:xfrm flipV="1">
          <a:off x="402167" y="63616416"/>
          <a:ext cx="10720916" cy="3238500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497417</xdr:colOff>
      <xdr:row>289</xdr:row>
      <xdr:rowOff>84666</xdr:rowOff>
    </xdr:from>
    <xdr:to>
      <xdr:col>10</xdr:col>
      <xdr:colOff>783167</xdr:colOff>
      <xdr:row>302</xdr:row>
      <xdr:rowOff>126999</xdr:rowOff>
    </xdr:to>
    <xdr:cxnSp macro="">
      <xdr:nvCxnSpPr>
        <xdr:cNvPr id="17" name="Conector de seta reta 16"/>
        <xdr:cNvCxnSpPr/>
      </xdr:nvCxnSpPr>
      <xdr:spPr>
        <a:xfrm flipH="1">
          <a:off x="11535834" y="65595499"/>
          <a:ext cx="1174750" cy="3037417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762000</xdr:colOff>
      <xdr:row>296</xdr:row>
      <xdr:rowOff>95249</xdr:rowOff>
    </xdr:from>
    <xdr:to>
      <xdr:col>9</xdr:col>
      <xdr:colOff>836083</xdr:colOff>
      <xdr:row>312</xdr:row>
      <xdr:rowOff>105832</xdr:rowOff>
    </xdr:to>
    <xdr:sp macro="" textlink="">
      <xdr:nvSpPr>
        <xdr:cNvPr id="18" name="Chave direita 17"/>
        <xdr:cNvSpPr/>
      </xdr:nvSpPr>
      <xdr:spPr>
        <a:xfrm>
          <a:off x="10678583" y="67003082"/>
          <a:ext cx="1195917" cy="3608917"/>
        </a:xfrm>
        <a:prstGeom prst="rightBrac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showGridLines="0" workbookViewId="0">
      <selection activeCell="E32" sqref="E32"/>
    </sheetView>
  </sheetViews>
  <sheetFormatPr defaultRowHeight="15" x14ac:dyDescent="0.25"/>
  <cols>
    <col min="1" max="1" width="4.5703125" style="2" customWidth="1"/>
    <col min="2" max="2" width="35.7109375" style="2" bestFit="1" customWidth="1"/>
    <col min="3" max="3" width="40.28515625" style="2" bestFit="1" customWidth="1"/>
    <col min="4" max="4" width="24.5703125" style="2" bestFit="1" customWidth="1"/>
    <col min="5" max="5" width="21" style="2" customWidth="1"/>
    <col min="6" max="6" width="20.5703125" style="2" customWidth="1"/>
    <col min="7" max="7" width="14.28515625" style="4" bestFit="1" customWidth="1"/>
    <col min="8" max="8" width="14.140625" style="5" bestFit="1" customWidth="1"/>
    <col min="9" max="9" width="20.42578125" style="2" bestFit="1" customWidth="1"/>
    <col min="10" max="10" width="17" style="6" bestFit="1" customWidth="1"/>
    <col min="11" max="11" width="13.7109375" style="6" bestFit="1" customWidth="1"/>
    <col min="12" max="12" width="9.140625" style="2"/>
    <col min="13" max="13" width="17" style="2" bestFit="1" customWidth="1"/>
    <col min="14" max="16384" width="9.140625" style="2"/>
  </cols>
  <sheetData>
    <row r="1" spans="2:11" ht="18.75" x14ac:dyDescent="0.3">
      <c r="C1" s="3" t="s">
        <v>3</v>
      </c>
    </row>
    <row r="3" spans="2:11" ht="15.75" x14ac:dyDescent="0.25">
      <c r="B3" s="86" t="s">
        <v>12</v>
      </c>
      <c r="C3" s="83" t="s">
        <v>4</v>
      </c>
      <c r="D3" s="83" t="s">
        <v>5</v>
      </c>
      <c r="E3" s="83" t="s">
        <v>6</v>
      </c>
      <c r="F3" s="83" t="s">
        <v>7</v>
      </c>
      <c r="G3" s="84" t="s">
        <v>8</v>
      </c>
      <c r="H3" s="85" t="s">
        <v>9</v>
      </c>
      <c r="I3" s="83" t="s">
        <v>38</v>
      </c>
      <c r="J3" s="203"/>
      <c r="K3" s="203"/>
    </row>
    <row r="4" spans="2:11" x14ac:dyDescent="0.25">
      <c r="B4" s="73" t="s">
        <v>10</v>
      </c>
      <c r="C4" s="70"/>
      <c r="D4" s="74" t="s">
        <v>2</v>
      </c>
      <c r="E4" s="70">
        <v>655156.43999999994</v>
      </c>
      <c r="F4" s="70">
        <f>E4/12</f>
        <v>54596.369999999995</v>
      </c>
      <c r="G4" s="71"/>
      <c r="H4" s="72"/>
      <c r="I4" s="74"/>
      <c r="J4" s="7"/>
    </row>
    <row r="5" spans="2:11" x14ac:dyDescent="0.25">
      <c r="B5" s="73" t="s">
        <v>32</v>
      </c>
      <c r="C5" s="70" t="s">
        <v>33</v>
      </c>
      <c r="D5" s="69"/>
      <c r="E5" s="70"/>
      <c r="F5" s="70">
        <f t="shared" ref="F5:F14" si="0">E5/12</f>
        <v>0</v>
      </c>
      <c r="G5" s="71"/>
      <c r="H5" s="72"/>
      <c r="I5" s="69"/>
      <c r="J5" s="7"/>
    </row>
    <row r="6" spans="2:11" x14ac:dyDescent="0.25">
      <c r="B6" s="73" t="s">
        <v>34</v>
      </c>
      <c r="C6" s="70" t="s">
        <v>35</v>
      </c>
      <c r="D6" s="69"/>
      <c r="E6" s="70"/>
      <c r="F6" s="70">
        <f t="shared" si="0"/>
        <v>0</v>
      </c>
      <c r="G6" s="71"/>
      <c r="H6" s="72"/>
      <c r="I6" s="69"/>
      <c r="J6" s="7"/>
    </row>
    <row r="7" spans="2:11" x14ac:dyDescent="0.25">
      <c r="B7" s="73" t="s">
        <v>36</v>
      </c>
      <c r="C7" s="70" t="s">
        <v>37</v>
      </c>
      <c r="D7" s="74"/>
      <c r="E7" s="70">
        <v>17062.560000000027</v>
      </c>
      <c r="F7" s="70">
        <f t="shared" si="0"/>
        <v>1421.8800000000022</v>
      </c>
      <c r="G7" s="71"/>
      <c r="H7" s="72"/>
      <c r="I7" s="74" t="s">
        <v>39</v>
      </c>
      <c r="J7" s="7"/>
    </row>
    <row r="8" spans="2:11" x14ac:dyDescent="0.25">
      <c r="B8" s="73" t="s">
        <v>40</v>
      </c>
      <c r="C8" s="70" t="s">
        <v>35</v>
      </c>
      <c r="D8" s="74"/>
      <c r="E8" s="70">
        <v>3771.6000000000931</v>
      </c>
      <c r="F8" s="70">
        <f>E8/12</f>
        <v>314.30000000000774</v>
      </c>
      <c r="G8" s="71"/>
      <c r="H8" s="72"/>
      <c r="I8" s="75" t="s">
        <v>41</v>
      </c>
      <c r="J8" s="7"/>
    </row>
    <row r="9" spans="2:11" x14ac:dyDescent="0.25">
      <c r="B9" s="73" t="s">
        <v>45</v>
      </c>
      <c r="C9" s="70" t="s">
        <v>43</v>
      </c>
      <c r="D9" s="74"/>
      <c r="E9" s="70">
        <v>51705.48</v>
      </c>
      <c r="F9" s="70">
        <f t="shared" si="0"/>
        <v>4308.79</v>
      </c>
      <c r="G9" s="71">
        <v>7.6499999999999999E-2</v>
      </c>
      <c r="H9" s="72"/>
      <c r="I9" s="74"/>
      <c r="J9" s="7"/>
    </row>
    <row r="10" spans="2:11" x14ac:dyDescent="0.25">
      <c r="B10" s="73" t="s">
        <v>47</v>
      </c>
      <c r="C10" s="70" t="s">
        <v>44</v>
      </c>
      <c r="D10" s="69"/>
      <c r="E10" s="70">
        <v>0</v>
      </c>
      <c r="F10" s="70">
        <f t="shared" si="0"/>
        <v>0</v>
      </c>
      <c r="G10" s="71"/>
      <c r="H10" s="72"/>
      <c r="I10" s="69"/>
      <c r="J10" s="7"/>
    </row>
    <row r="11" spans="2:11" x14ac:dyDescent="0.25">
      <c r="B11" s="73" t="s">
        <v>46</v>
      </c>
      <c r="C11" s="70" t="s">
        <v>43</v>
      </c>
      <c r="D11" s="69"/>
      <c r="E11" s="70">
        <v>460.56</v>
      </c>
      <c r="F11" s="70">
        <f t="shared" ref="F11:F13" si="1">E11/12</f>
        <v>38.380000000000003</v>
      </c>
      <c r="G11" s="71">
        <v>5.9999999999999995E-4</v>
      </c>
      <c r="H11" s="72"/>
      <c r="I11" s="69"/>
      <c r="J11" s="7"/>
    </row>
    <row r="12" spans="2:11" x14ac:dyDescent="0.25">
      <c r="B12" s="73" t="s">
        <v>48</v>
      </c>
      <c r="C12" s="70" t="s">
        <v>43</v>
      </c>
      <c r="D12" s="69"/>
      <c r="E12" s="70">
        <v>20658</v>
      </c>
      <c r="F12" s="70">
        <f t="shared" si="1"/>
        <v>1721.5</v>
      </c>
      <c r="G12" s="71">
        <v>3.0599999999999999E-2</v>
      </c>
      <c r="H12" s="72"/>
      <c r="I12" s="69"/>
      <c r="J12" s="7"/>
      <c r="K12" s="8"/>
    </row>
    <row r="13" spans="2:11" x14ac:dyDescent="0.25">
      <c r="B13" s="73" t="s">
        <v>49</v>
      </c>
      <c r="C13" s="70" t="s">
        <v>50</v>
      </c>
      <c r="D13" s="69" t="s">
        <v>51</v>
      </c>
      <c r="E13" s="70"/>
      <c r="F13" s="70">
        <f t="shared" si="1"/>
        <v>0</v>
      </c>
      <c r="G13" s="71"/>
      <c r="H13" s="72"/>
      <c r="I13" s="69"/>
      <c r="J13" s="7"/>
      <c r="K13" s="8"/>
    </row>
    <row r="14" spans="2:11" x14ac:dyDescent="0.25">
      <c r="B14" s="73" t="s">
        <v>57</v>
      </c>
      <c r="C14" s="70" t="s">
        <v>58</v>
      </c>
      <c r="D14" s="69"/>
      <c r="E14" s="70"/>
      <c r="F14" s="70">
        <f t="shared" si="0"/>
        <v>0</v>
      </c>
      <c r="G14" s="71"/>
      <c r="H14" s="72"/>
      <c r="I14" s="69" t="s">
        <v>56</v>
      </c>
      <c r="J14" s="7"/>
      <c r="K14" s="8"/>
    </row>
    <row r="15" spans="2:11" x14ac:dyDescent="0.25">
      <c r="B15" s="73" t="s">
        <v>59</v>
      </c>
      <c r="C15" s="70" t="s">
        <v>35</v>
      </c>
      <c r="D15" s="69"/>
      <c r="E15" s="70">
        <v>30540.360000000219</v>
      </c>
      <c r="F15" s="70">
        <f t="shared" ref="F15" si="2">E15/12</f>
        <v>2545.0300000000184</v>
      </c>
      <c r="G15" s="71"/>
      <c r="H15" s="72"/>
      <c r="I15" s="69" t="s">
        <v>52</v>
      </c>
      <c r="J15" s="7"/>
      <c r="K15" s="8"/>
    </row>
    <row r="16" spans="2:11" x14ac:dyDescent="0.25">
      <c r="B16" s="73" t="s">
        <v>60</v>
      </c>
      <c r="C16" s="70" t="s">
        <v>62</v>
      </c>
      <c r="D16" s="69"/>
      <c r="E16" s="70">
        <v>-5043.3599999999997</v>
      </c>
      <c r="F16" s="70">
        <f>E16/12</f>
        <v>-420.28</v>
      </c>
      <c r="G16" s="71"/>
      <c r="H16" s="72">
        <v>7.1000000000000004E-3</v>
      </c>
      <c r="I16" s="69" t="s">
        <v>61</v>
      </c>
      <c r="J16" s="7"/>
      <c r="K16" s="8"/>
    </row>
    <row r="17" spans="2:11" x14ac:dyDescent="0.25">
      <c r="B17" s="73" t="s">
        <v>65</v>
      </c>
      <c r="C17" s="70" t="s">
        <v>50</v>
      </c>
      <c r="D17" s="69" t="s">
        <v>63</v>
      </c>
      <c r="E17" s="70"/>
      <c r="F17" s="70">
        <f t="shared" ref="F17:F19" si="3">E17/12</f>
        <v>0</v>
      </c>
      <c r="G17" s="71"/>
      <c r="H17" s="72"/>
      <c r="I17" s="69" t="s">
        <v>64</v>
      </c>
      <c r="J17" s="7"/>
      <c r="K17" s="8"/>
    </row>
    <row r="18" spans="2:11" x14ac:dyDescent="0.25">
      <c r="B18" s="73" t="s">
        <v>66</v>
      </c>
      <c r="C18" s="70" t="s">
        <v>67</v>
      </c>
      <c r="D18" s="69"/>
      <c r="E18" s="70"/>
      <c r="F18" s="70">
        <f t="shared" si="3"/>
        <v>0</v>
      </c>
      <c r="G18" s="71"/>
      <c r="H18" s="72"/>
      <c r="I18" s="69" t="s">
        <v>78</v>
      </c>
      <c r="J18" s="7"/>
      <c r="K18" s="8"/>
    </row>
    <row r="19" spans="2:11" ht="45" x14ac:dyDescent="0.25">
      <c r="B19" s="67" t="s">
        <v>79</v>
      </c>
      <c r="C19" s="68" t="s">
        <v>80</v>
      </c>
      <c r="D19" s="69"/>
      <c r="E19" s="70">
        <v>-4228.9200000000419</v>
      </c>
      <c r="F19" s="70">
        <f t="shared" si="3"/>
        <v>-352.41000000000349</v>
      </c>
      <c r="G19" s="71"/>
      <c r="H19" s="72"/>
      <c r="I19" s="69" t="s">
        <v>78</v>
      </c>
      <c r="J19" s="7"/>
      <c r="K19" s="8"/>
    </row>
    <row r="20" spans="2:11" ht="30" x14ac:dyDescent="0.25">
      <c r="B20" s="67" t="s">
        <v>151</v>
      </c>
      <c r="C20" s="68" t="s">
        <v>152</v>
      </c>
      <c r="D20" s="69"/>
      <c r="E20" s="70">
        <v>-56270.04</v>
      </c>
      <c r="F20" s="70">
        <f>E20/12</f>
        <v>-4689.17</v>
      </c>
      <c r="G20" s="71"/>
      <c r="H20" s="72"/>
      <c r="I20" s="69" t="s">
        <v>153</v>
      </c>
      <c r="J20" s="7"/>
      <c r="K20" s="8"/>
    </row>
    <row r="21" spans="2:11" x14ac:dyDescent="0.25">
      <c r="B21" s="67" t="s">
        <v>154</v>
      </c>
      <c r="C21" s="68" t="s">
        <v>35</v>
      </c>
      <c r="D21" s="69"/>
      <c r="E21" s="70"/>
      <c r="F21" s="70">
        <f>E21/12</f>
        <v>0</v>
      </c>
      <c r="G21" s="71"/>
      <c r="H21" s="72"/>
      <c r="I21" s="69" t="s">
        <v>155</v>
      </c>
      <c r="J21" s="7"/>
      <c r="K21" s="8"/>
    </row>
    <row r="22" spans="2:11" ht="30" x14ac:dyDescent="0.25">
      <c r="B22" s="67" t="s">
        <v>160</v>
      </c>
      <c r="C22" s="68" t="s">
        <v>161</v>
      </c>
      <c r="D22" s="69"/>
      <c r="E22" s="70">
        <v>22105.08</v>
      </c>
      <c r="F22" s="70">
        <f>E22/12</f>
        <v>1842.0900000000001</v>
      </c>
      <c r="G22" s="71"/>
      <c r="H22" s="72"/>
      <c r="I22" s="69" t="s">
        <v>155</v>
      </c>
      <c r="J22" s="7"/>
      <c r="K22" s="8"/>
    </row>
    <row r="23" spans="2:11" x14ac:dyDescent="0.25">
      <c r="B23" s="67" t="s">
        <v>182</v>
      </c>
      <c r="C23" s="68" t="s">
        <v>183</v>
      </c>
      <c r="D23" s="69"/>
      <c r="E23" s="70">
        <v>9774</v>
      </c>
      <c r="F23" s="70">
        <f>E23/12</f>
        <v>814.5</v>
      </c>
      <c r="G23" s="71"/>
      <c r="H23" s="72"/>
      <c r="I23" s="69" t="s">
        <v>184</v>
      </c>
      <c r="J23" s="7"/>
      <c r="K23" s="8"/>
    </row>
    <row r="24" spans="2:11" x14ac:dyDescent="0.25">
      <c r="B24" s="67" t="s">
        <v>196</v>
      </c>
      <c r="C24" s="68" t="s">
        <v>43</v>
      </c>
      <c r="D24" s="69"/>
      <c r="E24" s="70">
        <v>1805.7600000000093</v>
      </c>
      <c r="F24" s="70">
        <f>E24/12</f>
        <v>150.48000000000079</v>
      </c>
      <c r="G24" s="71">
        <f>E24/(E4+E7+E8+E15+E19+E22+E23)</f>
        <v>2.4595565737239454E-3</v>
      </c>
      <c r="H24" s="72"/>
      <c r="I24" s="69" t="s">
        <v>191</v>
      </c>
      <c r="J24" s="7"/>
      <c r="K24" s="8"/>
    </row>
    <row r="25" spans="2:11" x14ac:dyDescent="0.25">
      <c r="B25" s="67" t="s">
        <v>197</v>
      </c>
      <c r="C25" s="68" t="s">
        <v>50</v>
      </c>
      <c r="D25" s="69" t="s">
        <v>199</v>
      </c>
      <c r="E25" s="70"/>
      <c r="F25" s="70">
        <f t="shared" ref="F25:F29" si="4">E25/12</f>
        <v>0</v>
      </c>
      <c r="G25" s="71"/>
      <c r="H25" s="72"/>
      <c r="I25" s="69" t="s">
        <v>198</v>
      </c>
      <c r="J25" s="7"/>
      <c r="K25" s="8"/>
    </row>
    <row r="26" spans="2:11" x14ac:dyDescent="0.25">
      <c r="B26" s="67" t="s">
        <v>214</v>
      </c>
      <c r="C26" s="68" t="s">
        <v>35</v>
      </c>
      <c r="D26" s="69"/>
      <c r="E26" s="70"/>
      <c r="F26" s="70">
        <f t="shared" si="4"/>
        <v>0</v>
      </c>
      <c r="G26" s="71"/>
      <c r="H26" s="72"/>
      <c r="I26" s="69" t="s">
        <v>215</v>
      </c>
      <c r="J26" s="7"/>
      <c r="K26" s="8"/>
    </row>
    <row r="27" spans="2:11" x14ac:dyDescent="0.25">
      <c r="B27" s="67" t="s">
        <v>220</v>
      </c>
      <c r="C27" s="68" t="s">
        <v>221</v>
      </c>
      <c r="D27" s="69"/>
      <c r="E27" s="70"/>
      <c r="F27" s="70">
        <f t="shared" si="4"/>
        <v>0</v>
      </c>
      <c r="G27" s="71"/>
      <c r="H27" s="72"/>
      <c r="I27" s="69" t="s">
        <v>215</v>
      </c>
      <c r="J27" s="7"/>
      <c r="K27" s="8"/>
    </row>
    <row r="28" spans="2:11" x14ac:dyDescent="0.25">
      <c r="B28" s="67" t="s">
        <v>225</v>
      </c>
      <c r="C28" s="68" t="s">
        <v>224</v>
      </c>
      <c r="D28" s="69"/>
      <c r="E28" s="70">
        <v>26483.520000000019</v>
      </c>
      <c r="F28" s="70">
        <f t="shared" si="4"/>
        <v>2206.9600000000014</v>
      </c>
      <c r="G28" s="71"/>
      <c r="H28" s="72"/>
      <c r="I28" s="69" t="s">
        <v>215</v>
      </c>
      <c r="J28" s="7"/>
      <c r="K28" s="8"/>
    </row>
    <row r="29" spans="2:11" x14ac:dyDescent="0.25">
      <c r="B29" s="67"/>
      <c r="C29" s="68"/>
      <c r="D29" s="69"/>
      <c r="E29" s="70"/>
      <c r="F29" s="70">
        <f t="shared" si="4"/>
        <v>0</v>
      </c>
      <c r="G29" s="71"/>
      <c r="H29" s="72"/>
      <c r="I29" s="69"/>
      <c r="J29" s="7"/>
      <c r="K29" s="8"/>
    </row>
    <row r="30" spans="2:11" x14ac:dyDescent="0.25">
      <c r="B30" s="76" t="s">
        <v>11</v>
      </c>
      <c r="C30" s="77"/>
      <c r="D30" s="78"/>
      <c r="E30" s="79">
        <f>SUM(E4:E29)</f>
        <v>773981.04000000027</v>
      </c>
      <c r="F30" s="79">
        <f>SUM(F4:F29)</f>
        <v>64498.420000000027</v>
      </c>
      <c r="G30" s="80">
        <f>SUM(G4:G22)</f>
        <v>0.1077</v>
      </c>
      <c r="H30" s="81">
        <f>SUM(H4:H22)</f>
        <v>7.1000000000000004E-3</v>
      </c>
      <c r="I30" s="78"/>
      <c r="J30" s="9"/>
    </row>
    <row r="31" spans="2:11" x14ac:dyDescent="0.25">
      <c r="C31" s="10"/>
      <c r="E31" s="10"/>
      <c r="F31" s="10"/>
      <c r="G31" s="11"/>
      <c r="H31" s="12"/>
    </row>
    <row r="32" spans="2:11" x14ac:dyDescent="0.25">
      <c r="E32" s="10"/>
      <c r="F32" s="53"/>
      <c r="G32" s="54"/>
    </row>
    <row r="33" spans="5:10" x14ac:dyDescent="0.25">
      <c r="E33" s="53"/>
      <c r="G33" s="54"/>
      <c r="J33" s="13"/>
    </row>
    <row r="34" spans="5:10" x14ac:dyDescent="0.25">
      <c r="E34" s="52"/>
      <c r="G34" s="54"/>
    </row>
    <row r="35" spans="5:10" x14ac:dyDescent="0.25">
      <c r="E35" s="14"/>
      <c r="G35" s="54"/>
    </row>
    <row r="36" spans="5:10" x14ac:dyDescent="0.25">
      <c r="G36" s="54"/>
    </row>
  </sheetData>
  <mergeCells count="1">
    <mergeCell ref="J3:K3"/>
  </mergeCells>
  <conditionalFormatting sqref="C1:C9 C11:C13 C30:C1048576">
    <cfRule type="containsText" dxfId="13" priority="13" operator="containsText" text="acréscimo">
      <formula>NOT(ISERROR(SEARCH("acréscimo",C1)))</formula>
    </cfRule>
    <cfRule type="containsText" dxfId="12" priority="14" operator="containsText" text="supressão">
      <formula>NOT(ISERROR(SEARCH("supressão",C1)))</formula>
    </cfRule>
  </conditionalFormatting>
  <conditionalFormatting sqref="C10">
    <cfRule type="containsText" dxfId="11" priority="11" operator="containsText" text="acréscimo">
      <formula>NOT(ISERROR(SEARCH("acréscimo",C10)))</formula>
    </cfRule>
    <cfRule type="containsText" dxfId="10" priority="12" operator="containsText" text="supressão">
      <formula>NOT(ISERROR(SEARCH("supressão",C10)))</formula>
    </cfRule>
  </conditionalFormatting>
  <conditionalFormatting sqref="C14">
    <cfRule type="containsText" dxfId="9" priority="7" operator="containsText" text="acréscimo">
      <formula>NOT(ISERROR(SEARCH("acréscimo",C14)))</formula>
    </cfRule>
    <cfRule type="containsText" dxfId="8" priority="8" operator="containsText" text="supressão">
      <formula>NOT(ISERROR(SEARCH("supressão",C14)))</formula>
    </cfRule>
  </conditionalFormatting>
  <conditionalFormatting sqref="C15">
    <cfRule type="containsText" dxfId="7" priority="5" operator="containsText" text="acréscimo">
      <formula>NOT(ISERROR(SEARCH("acréscimo",C15)))</formula>
    </cfRule>
    <cfRule type="containsText" dxfId="6" priority="6" operator="containsText" text="supressão">
      <formula>NOT(ISERROR(SEARCH("supressão",C15)))</formula>
    </cfRule>
  </conditionalFormatting>
  <conditionalFormatting sqref="C16:C23 C29">
    <cfRule type="containsText" dxfId="5" priority="3" operator="containsText" text="acréscimo">
      <formula>NOT(ISERROR(SEARCH("acréscimo",C16)))</formula>
    </cfRule>
    <cfRule type="containsText" dxfId="4" priority="4" operator="containsText" text="supressão">
      <formula>NOT(ISERROR(SEARCH("supressão",C16)))</formula>
    </cfRule>
  </conditionalFormatting>
  <conditionalFormatting sqref="C24:C28">
    <cfRule type="containsText" dxfId="3" priority="1" operator="containsText" text="acréscimo">
      <formula>NOT(ISERROR(SEARCH("acréscimo",C24)))</formula>
    </cfRule>
    <cfRule type="containsText" dxfId="2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12"/>
  <sheetViews>
    <sheetView showGridLines="0" topLeftCell="A278" zoomScale="80" zoomScaleNormal="80" workbookViewId="0">
      <selection activeCell="I311" sqref="I311"/>
    </sheetView>
  </sheetViews>
  <sheetFormatPr defaultRowHeight="15" x14ac:dyDescent="0.25"/>
  <cols>
    <col min="2" max="2" width="5.28515625" bestFit="1" customWidth="1"/>
    <col min="3" max="3" width="54.85546875" bestFit="1" customWidth="1"/>
    <col min="4" max="8" width="15.85546875" customWidth="1"/>
    <col min="9" max="9" width="16.85546875" bestFit="1" customWidth="1"/>
    <col min="10" max="10" width="13.28515625" bestFit="1" customWidth="1"/>
    <col min="11" max="11" width="15.28515625" bestFit="1" customWidth="1"/>
  </cols>
  <sheetData>
    <row r="1" spans="2:9" ht="15.75" thickBot="1" x14ac:dyDescent="0.3"/>
    <row r="2" spans="2:9" ht="15.75" thickBot="1" x14ac:dyDescent="0.3">
      <c r="B2" s="223" t="s">
        <v>13</v>
      </c>
      <c r="C2" s="223"/>
      <c r="D2" s="223"/>
      <c r="E2" s="223"/>
      <c r="F2" s="223"/>
      <c r="G2" s="223"/>
    </row>
    <row r="3" spans="2:9" ht="45.75" thickBot="1" x14ac:dyDescent="0.3">
      <c r="B3" s="18" t="s">
        <v>0</v>
      </c>
      <c r="C3" s="19" t="s">
        <v>14</v>
      </c>
      <c r="D3" s="19" t="s">
        <v>15</v>
      </c>
      <c r="E3" s="19" t="s">
        <v>16</v>
      </c>
      <c r="F3" s="19" t="s">
        <v>17</v>
      </c>
      <c r="G3" s="19" t="s">
        <v>18</v>
      </c>
    </row>
    <row r="4" spans="2:9" ht="15.75" thickBot="1" x14ac:dyDescent="0.3">
      <c r="B4" s="15">
        <v>1</v>
      </c>
      <c r="C4" s="16" t="s">
        <v>19</v>
      </c>
      <c r="D4" s="16">
        <v>2</v>
      </c>
      <c r="E4" s="17">
        <v>3728.68</v>
      </c>
      <c r="F4" s="17">
        <f>D4*E4</f>
        <v>7457.36</v>
      </c>
      <c r="G4" s="17">
        <f>12*F4</f>
        <v>89488.319999999992</v>
      </c>
    </row>
    <row r="5" spans="2:9" ht="15.75" thickBot="1" x14ac:dyDescent="0.3">
      <c r="B5" s="15">
        <v>2</v>
      </c>
      <c r="C5" s="16" t="s">
        <v>20</v>
      </c>
      <c r="D5" s="16">
        <v>3</v>
      </c>
      <c r="E5" s="17">
        <v>4092.85</v>
      </c>
      <c r="F5" s="17">
        <f t="shared" ref="F5:F11" si="0">D5*E5</f>
        <v>12278.55</v>
      </c>
      <c r="G5" s="17">
        <f t="shared" ref="G5:G11" si="1">12*F5</f>
        <v>147342.59999999998</v>
      </c>
    </row>
    <row r="6" spans="2:9" ht="15.75" thickBot="1" x14ac:dyDescent="0.3">
      <c r="B6" s="15">
        <v>3</v>
      </c>
      <c r="C6" s="16" t="s">
        <v>21</v>
      </c>
      <c r="D6" s="16">
        <v>1</v>
      </c>
      <c r="E6" s="17">
        <v>3237.48</v>
      </c>
      <c r="F6" s="17">
        <f t="shared" si="0"/>
        <v>3237.48</v>
      </c>
      <c r="G6" s="17">
        <f t="shared" si="1"/>
        <v>38849.760000000002</v>
      </c>
    </row>
    <row r="7" spans="2:9" ht="15.75" thickBot="1" x14ac:dyDescent="0.3">
      <c r="B7" s="15">
        <v>4</v>
      </c>
      <c r="C7" s="16" t="s">
        <v>22</v>
      </c>
      <c r="D7" s="16">
        <v>1</v>
      </c>
      <c r="E7" s="17">
        <v>3645.37</v>
      </c>
      <c r="F7" s="17">
        <f t="shared" si="0"/>
        <v>3645.37</v>
      </c>
      <c r="G7" s="17">
        <f t="shared" si="1"/>
        <v>43744.44</v>
      </c>
    </row>
    <row r="8" spans="2:9" ht="15.75" thickBot="1" x14ac:dyDescent="0.3">
      <c r="B8" s="15">
        <v>5</v>
      </c>
      <c r="C8" s="16" t="s">
        <v>23</v>
      </c>
      <c r="D8" s="16">
        <v>1</v>
      </c>
      <c r="E8" s="17">
        <v>2652.24</v>
      </c>
      <c r="F8" s="17">
        <f t="shared" si="0"/>
        <v>2652.24</v>
      </c>
      <c r="G8" s="17">
        <f t="shared" si="1"/>
        <v>31826.879999999997</v>
      </c>
    </row>
    <row r="9" spans="2:9" ht="15.75" thickBot="1" x14ac:dyDescent="0.3">
      <c r="B9" s="15">
        <v>6</v>
      </c>
      <c r="C9" s="16" t="s">
        <v>24</v>
      </c>
      <c r="D9" s="16">
        <v>2</v>
      </c>
      <c r="E9" s="17">
        <v>3774.21</v>
      </c>
      <c r="F9" s="17">
        <f t="shared" si="0"/>
        <v>7548.42</v>
      </c>
      <c r="G9" s="17">
        <f t="shared" si="1"/>
        <v>90581.040000000008</v>
      </c>
    </row>
    <row r="10" spans="2:9" ht="15.75" thickBot="1" x14ac:dyDescent="0.3">
      <c r="B10" s="15">
        <v>7</v>
      </c>
      <c r="C10" s="16" t="s">
        <v>25</v>
      </c>
      <c r="D10" s="16">
        <v>1</v>
      </c>
      <c r="E10" s="17">
        <v>6477.98</v>
      </c>
      <c r="F10" s="17">
        <f t="shared" si="0"/>
        <v>6477.98</v>
      </c>
      <c r="G10" s="17">
        <f t="shared" si="1"/>
        <v>77735.759999999995</v>
      </c>
    </row>
    <row r="11" spans="2:9" ht="15.75" thickBot="1" x14ac:dyDescent="0.3">
      <c r="B11" s="15">
        <v>8</v>
      </c>
      <c r="C11" s="16" t="s">
        <v>26</v>
      </c>
      <c r="D11" s="16">
        <v>1</v>
      </c>
      <c r="E11" s="17">
        <v>7389.68</v>
      </c>
      <c r="F11" s="17">
        <f t="shared" si="0"/>
        <v>7389.68</v>
      </c>
      <c r="G11" s="17">
        <f t="shared" si="1"/>
        <v>88676.160000000003</v>
      </c>
    </row>
    <row r="12" spans="2:9" ht="15.75" thickBot="1" x14ac:dyDescent="0.3">
      <c r="B12" s="15">
        <v>9</v>
      </c>
      <c r="C12" s="16" t="s">
        <v>27</v>
      </c>
      <c r="D12" s="16"/>
      <c r="E12" s="17"/>
      <c r="F12" s="17">
        <v>3909.29</v>
      </c>
      <c r="G12" s="17">
        <v>46911.48</v>
      </c>
    </row>
    <row r="13" spans="2:9" ht="15.75" thickBot="1" x14ac:dyDescent="0.3">
      <c r="B13" s="224" t="s">
        <v>1</v>
      </c>
      <c r="C13" s="224"/>
      <c r="D13" s="16">
        <f>SUM(D4:D11)</f>
        <v>12</v>
      </c>
      <c r="E13" s="17"/>
      <c r="F13" s="17">
        <f>SUM(F4:F12)</f>
        <v>54596.369999999995</v>
      </c>
      <c r="G13" s="17">
        <f>SUM(G4:G12)</f>
        <v>655156.44000000006</v>
      </c>
    </row>
    <row r="14" spans="2:9" ht="15.75" thickBot="1" x14ac:dyDescent="0.3"/>
    <row r="15" spans="2:9" ht="15.75" thickBot="1" x14ac:dyDescent="0.3">
      <c r="B15" s="223" t="s">
        <v>68</v>
      </c>
      <c r="C15" s="223"/>
      <c r="D15" s="223"/>
      <c r="E15" s="223"/>
      <c r="F15" s="223"/>
      <c r="G15" s="223"/>
    </row>
    <row r="16" spans="2:9" ht="45.75" thickBot="1" x14ac:dyDescent="0.3">
      <c r="B16" s="18" t="s">
        <v>0</v>
      </c>
      <c r="C16" s="19" t="s">
        <v>14</v>
      </c>
      <c r="D16" s="19" t="s">
        <v>15</v>
      </c>
      <c r="E16" s="19" t="s">
        <v>16</v>
      </c>
      <c r="F16" s="19" t="s">
        <v>17</v>
      </c>
      <c r="G16" s="19" t="s">
        <v>18</v>
      </c>
      <c r="H16" s="21" t="s">
        <v>29</v>
      </c>
      <c r="I16" s="21" t="s">
        <v>30</v>
      </c>
    </row>
    <row r="17" spans="2:10" ht="15.75" thickBot="1" x14ac:dyDescent="0.3">
      <c r="B17" s="15">
        <v>1</v>
      </c>
      <c r="C17" s="16" t="s">
        <v>19</v>
      </c>
      <c r="D17" s="16">
        <v>2</v>
      </c>
      <c r="E17" s="17">
        <v>3853.15</v>
      </c>
      <c r="F17" s="17">
        <f>D17*E17</f>
        <v>7706.3</v>
      </c>
      <c r="G17" s="17">
        <f>12*F17</f>
        <v>92475.6</v>
      </c>
      <c r="H17" s="20">
        <f>F17-F4</f>
        <v>248.94000000000051</v>
      </c>
      <c r="I17" s="20">
        <f>G17-G4</f>
        <v>2987.2800000000134</v>
      </c>
      <c r="J17" s="28">
        <f>G17/D17</f>
        <v>46237.8</v>
      </c>
    </row>
    <row r="18" spans="2:10" ht="15.75" thickBot="1" x14ac:dyDescent="0.3">
      <c r="B18" s="15">
        <v>2</v>
      </c>
      <c r="C18" s="16" t="s">
        <v>20</v>
      </c>
      <c r="D18" s="16">
        <v>3</v>
      </c>
      <c r="E18" s="17">
        <v>4264.6000000000004</v>
      </c>
      <c r="F18" s="17">
        <f t="shared" ref="F18:F24" si="2">D18*E18</f>
        <v>12793.800000000001</v>
      </c>
      <c r="G18" s="17">
        <f t="shared" ref="G18:G24" si="3">12*F18</f>
        <v>153525.6</v>
      </c>
      <c r="H18" s="20">
        <f t="shared" ref="H18:I18" si="4">F18-F5</f>
        <v>515.25000000000182</v>
      </c>
      <c r="I18" s="20">
        <f t="shared" si="4"/>
        <v>6183.0000000000291</v>
      </c>
      <c r="J18" s="28">
        <f t="shared" ref="J18:J24" si="5">G18/D18</f>
        <v>51175.200000000004</v>
      </c>
    </row>
    <row r="19" spans="2:10" ht="15.75" thickBot="1" x14ac:dyDescent="0.3">
      <c r="B19" s="15">
        <v>3</v>
      </c>
      <c r="C19" s="16" t="s">
        <v>21</v>
      </c>
      <c r="D19" s="16">
        <v>1</v>
      </c>
      <c r="E19" s="17">
        <v>3381.66</v>
      </c>
      <c r="F19" s="17">
        <f t="shared" si="2"/>
        <v>3381.66</v>
      </c>
      <c r="G19" s="17">
        <f t="shared" si="3"/>
        <v>40579.919999999998</v>
      </c>
      <c r="H19" s="20">
        <f t="shared" ref="H19:I19" si="6">F19-F6</f>
        <v>144.17999999999984</v>
      </c>
      <c r="I19" s="20">
        <f t="shared" si="6"/>
        <v>1730.1599999999962</v>
      </c>
      <c r="J19" s="28">
        <f t="shared" si="5"/>
        <v>40579.919999999998</v>
      </c>
    </row>
    <row r="20" spans="2:10" ht="15.75" thickBot="1" x14ac:dyDescent="0.3">
      <c r="B20" s="15">
        <v>4</v>
      </c>
      <c r="C20" s="16" t="s">
        <v>22</v>
      </c>
      <c r="D20" s="16">
        <v>1</v>
      </c>
      <c r="E20" s="17">
        <v>3802.24</v>
      </c>
      <c r="F20" s="17">
        <f t="shared" si="2"/>
        <v>3802.24</v>
      </c>
      <c r="G20" s="17">
        <f t="shared" si="3"/>
        <v>45626.879999999997</v>
      </c>
      <c r="H20" s="20">
        <f t="shared" ref="H20:I20" si="7">F20-F7</f>
        <v>156.86999999999989</v>
      </c>
      <c r="I20" s="20">
        <f t="shared" si="7"/>
        <v>1882.4399999999951</v>
      </c>
      <c r="J20" s="28">
        <f t="shared" si="5"/>
        <v>45626.879999999997</v>
      </c>
    </row>
    <row r="21" spans="2:10" ht="15.75" thickBot="1" x14ac:dyDescent="0.3">
      <c r="B21" s="15">
        <v>5</v>
      </c>
      <c r="C21" s="16" t="s">
        <v>23</v>
      </c>
      <c r="D21" s="16">
        <v>1</v>
      </c>
      <c r="E21" s="17">
        <v>2776.94</v>
      </c>
      <c r="F21" s="17">
        <f t="shared" si="2"/>
        <v>2776.94</v>
      </c>
      <c r="G21" s="17">
        <f t="shared" si="3"/>
        <v>33323.279999999999</v>
      </c>
      <c r="H21" s="20">
        <f t="shared" ref="H21:I21" si="8">F21-F8</f>
        <v>124.70000000000027</v>
      </c>
      <c r="I21" s="20">
        <f t="shared" si="8"/>
        <v>1496.4000000000015</v>
      </c>
      <c r="J21" s="28">
        <f t="shared" si="5"/>
        <v>33323.279999999999</v>
      </c>
    </row>
    <row r="22" spans="2:10" ht="15.75" thickBot="1" x14ac:dyDescent="0.3">
      <c r="B22" s="15">
        <v>6</v>
      </c>
      <c r="C22" s="16" t="s">
        <v>24</v>
      </c>
      <c r="D22" s="16">
        <v>2</v>
      </c>
      <c r="E22" s="17">
        <v>3782.4</v>
      </c>
      <c r="F22" s="17">
        <f t="shared" si="2"/>
        <v>7564.8</v>
      </c>
      <c r="G22" s="17">
        <f t="shared" si="3"/>
        <v>90777.600000000006</v>
      </c>
      <c r="H22" s="20">
        <f t="shared" ref="H22:I22" si="9">F22-F9</f>
        <v>16.380000000000109</v>
      </c>
      <c r="I22" s="20">
        <f t="shared" si="9"/>
        <v>196.55999999999767</v>
      </c>
      <c r="J22" s="28">
        <f t="shared" si="5"/>
        <v>45388.800000000003</v>
      </c>
    </row>
    <row r="23" spans="2:10" ht="15.75" thickBot="1" x14ac:dyDescent="0.3">
      <c r="B23" s="15">
        <v>7</v>
      </c>
      <c r="C23" s="16" t="s">
        <v>25</v>
      </c>
      <c r="D23" s="16">
        <v>1</v>
      </c>
      <c r="E23" s="17">
        <v>6569.38</v>
      </c>
      <c r="F23" s="17">
        <f t="shared" si="2"/>
        <v>6569.38</v>
      </c>
      <c r="G23" s="17">
        <f t="shared" si="3"/>
        <v>78832.56</v>
      </c>
      <c r="H23" s="20">
        <f t="shared" ref="H23:I23" si="10">F23-F10</f>
        <v>91.400000000000546</v>
      </c>
      <c r="I23" s="20">
        <f t="shared" si="10"/>
        <v>1096.8000000000029</v>
      </c>
      <c r="J23" s="28">
        <f t="shared" si="5"/>
        <v>78832.56</v>
      </c>
    </row>
    <row r="24" spans="2:10" ht="15.75" thickBot="1" x14ac:dyDescent="0.3">
      <c r="B24" s="15">
        <v>8</v>
      </c>
      <c r="C24" s="16" t="s">
        <v>26</v>
      </c>
      <c r="D24" s="16">
        <v>1</v>
      </c>
      <c r="E24" s="17">
        <v>7510.32</v>
      </c>
      <c r="F24" s="17">
        <f t="shared" si="2"/>
        <v>7510.32</v>
      </c>
      <c r="G24" s="17">
        <f t="shared" si="3"/>
        <v>90123.839999999997</v>
      </c>
      <c r="H24" s="20">
        <f t="shared" ref="H24:I24" si="11">F24-F11</f>
        <v>120.63999999999942</v>
      </c>
      <c r="I24" s="20">
        <f t="shared" si="11"/>
        <v>1447.679999999993</v>
      </c>
      <c r="J24" s="28">
        <f t="shared" si="5"/>
        <v>90123.839999999997</v>
      </c>
    </row>
    <row r="25" spans="2:10" ht="15.75" thickBot="1" x14ac:dyDescent="0.3">
      <c r="B25" s="218">
        <v>9</v>
      </c>
      <c r="C25" s="16" t="s">
        <v>31</v>
      </c>
      <c r="D25" s="16"/>
      <c r="E25" s="17"/>
      <c r="F25" s="17">
        <v>1416.36</v>
      </c>
      <c r="G25" s="17">
        <f>12*F25</f>
        <v>16996.32</v>
      </c>
      <c r="H25" s="225">
        <f>(F25+F26)-F12</f>
        <v>3.5199999999995271</v>
      </c>
      <c r="I25" s="225">
        <f>(G25+G26)-G12</f>
        <v>42.239999999997963</v>
      </c>
      <c r="J25" s="28">
        <f>G25+G26</f>
        <v>46953.72</v>
      </c>
    </row>
    <row r="26" spans="2:10" ht="15.75" thickBot="1" x14ac:dyDescent="0.3">
      <c r="B26" s="219"/>
      <c r="C26" s="16" t="s">
        <v>28</v>
      </c>
      <c r="D26" s="16"/>
      <c r="E26" s="17"/>
      <c r="F26" s="17">
        <v>2496.4499999999998</v>
      </c>
      <c r="G26" s="17">
        <f>12*F26</f>
        <v>29957.399999999998</v>
      </c>
      <c r="H26" s="225"/>
      <c r="I26" s="225"/>
      <c r="J26" s="28"/>
    </row>
    <row r="27" spans="2:10" ht="15.75" thickBot="1" x14ac:dyDescent="0.3">
      <c r="B27" s="215" t="s">
        <v>1</v>
      </c>
      <c r="C27" s="215"/>
      <c r="D27" s="22">
        <f>SUM(D17:D24)</f>
        <v>12</v>
      </c>
      <c r="E27" s="23"/>
      <c r="F27" s="23">
        <f>SUM(F17:F26)</f>
        <v>56018.249999999993</v>
      </c>
      <c r="G27" s="23">
        <f>SUM(G17:G26)</f>
        <v>672218.99999999988</v>
      </c>
      <c r="H27" s="20">
        <f>SUM(H17:H26)</f>
        <v>1421.8800000000019</v>
      </c>
      <c r="I27" s="20">
        <f>SUM(I17:I26)</f>
        <v>17062.560000000027</v>
      </c>
    </row>
    <row r="28" spans="2:10" s="1" customFormat="1" ht="15.75" thickBot="1" x14ac:dyDescent="0.3"/>
    <row r="29" spans="2:10" ht="15.75" thickBot="1" x14ac:dyDescent="0.3">
      <c r="B29" s="223" t="s">
        <v>69</v>
      </c>
      <c r="C29" s="223"/>
      <c r="D29" s="223"/>
      <c r="E29" s="223"/>
      <c r="F29" s="223"/>
      <c r="G29" s="223"/>
    </row>
    <row r="30" spans="2:10" ht="45.75" thickBot="1" x14ac:dyDescent="0.3">
      <c r="B30" s="18" t="s">
        <v>0</v>
      </c>
      <c r="C30" s="19" t="s">
        <v>14</v>
      </c>
      <c r="D30" s="19" t="s">
        <v>15</v>
      </c>
      <c r="E30" s="19" t="s">
        <v>16</v>
      </c>
      <c r="F30" s="19" t="s">
        <v>17</v>
      </c>
      <c r="G30" s="19" t="s">
        <v>18</v>
      </c>
      <c r="H30" s="21" t="s">
        <v>29</v>
      </c>
      <c r="I30" s="21" t="s">
        <v>30</v>
      </c>
    </row>
    <row r="31" spans="2:10" ht="15.75" thickBot="1" x14ac:dyDescent="0.3">
      <c r="B31" s="15">
        <v>1</v>
      </c>
      <c r="C31" s="16" t="s">
        <v>19</v>
      </c>
      <c r="D31" s="16">
        <v>2</v>
      </c>
      <c r="E31" s="17">
        <f>F31/D31</f>
        <v>3853.15</v>
      </c>
      <c r="F31" s="17">
        <v>7706.3</v>
      </c>
      <c r="G31" s="17">
        <f>12*F31</f>
        <v>92475.6</v>
      </c>
      <c r="H31" s="20">
        <f>F31-F17</f>
        <v>0</v>
      </c>
      <c r="I31" s="20">
        <f>G31-G17</f>
        <v>0</v>
      </c>
      <c r="J31" s="28"/>
    </row>
    <row r="32" spans="2:10" ht="15.75" thickBot="1" x14ac:dyDescent="0.3">
      <c r="B32" s="15">
        <v>2</v>
      </c>
      <c r="C32" s="16" t="s">
        <v>20</v>
      </c>
      <c r="D32" s="16">
        <v>3</v>
      </c>
      <c r="E32" s="17">
        <f t="shared" ref="E32:E38" si="12">F32/D32</f>
        <v>4264.5999999999995</v>
      </c>
      <c r="F32" s="17">
        <v>12793.8</v>
      </c>
      <c r="G32" s="17">
        <f t="shared" ref="G32:G38" si="13">12*F32</f>
        <v>153525.59999999998</v>
      </c>
      <c r="H32" s="20">
        <f t="shared" ref="H32:I38" si="14">F32-F18</f>
        <v>0</v>
      </c>
      <c r="I32" s="20">
        <f t="shared" si="14"/>
        <v>0</v>
      </c>
      <c r="J32" s="28"/>
    </row>
    <row r="33" spans="2:10" ht="15.75" thickBot="1" x14ac:dyDescent="0.3">
      <c r="B33" s="15">
        <v>3</v>
      </c>
      <c r="C33" s="16" t="s">
        <v>21</v>
      </c>
      <c r="D33" s="16">
        <v>1</v>
      </c>
      <c r="E33" s="17">
        <f t="shared" si="12"/>
        <v>3381.66</v>
      </c>
      <c r="F33" s="17">
        <v>3381.66</v>
      </c>
      <c r="G33" s="17">
        <f t="shared" si="13"/>
        <v>40579.919999999998</v>
      </c>
      <c r="H33" s="20">
        <f>F33-F19</f>
        <v>0</v>
      </c>
      <c r="I33" s="20">
        <f>G33-G19</f>
        <v>0</v>
      </c>
      <c r="J33" s="28"/>
    </row>
    <row r="34" spans="2:10" ht="15.75" thickBot="1" x14ac:dyDescent="0.3">
      <c r="B34" s="15">
        <v>4</v>
      </c>
      <c r="C34" s="16" t="s">
        <v>22</v>
      </c>
      <c r="D34" s="16">
        <v>1</v>
      </c>
      <c r="E34" s="17">
        <f t="shared" si="12"/>
        <v>3802.24</v>
      </c>
      <c r="F34" s="17">
        <v>3802.24</v>
      </c>
      <c r="G34" s="17">
        <f t="shared" si="13"/>
        <v>45626.879999999997</v>
      </c>
      <c r="H34" s="20">
        <f t="shared" si="14"/>
        <v>0</v>
      </c>
      <c r="I34" s="20">
        <f t="shared" si="14"/>
        <v>0</v>
      </c>
      <c r="J34" s="28"/>
    </row>
    <row r="35" spans="2:10" ht="15.75" thickBot="1" x14ac:dyDescent="0.3">
      <c r="B35" s="58">
        <v>5</v>
      </c>
      <c r="C35" s="59" t="s">
        <v>23</v>
      </c>
      <c r="D35" s="59">
        <v>1</v>
      </c>
      <c r="E35" s="60">
        <f t="shared" si="12"/>
        <v>2776.94</v>
      </c>
      <c r="F35" s="60">
        <v>2776.94</v>
      </c>
      <c r="G35" s="60">
        <f t="shared" si="13"/>
        <v>33323.279999999999</v>
      </c>
      <c r="H35" s="20">
        <f t="shared" si="14"/>
        <v>0</v>
      </c>
      <c r="I35" s="20">
        <f t="shared" si="14"/>
        <v>0</v>
      </c>
      <c r="J35" s="28"/>
    </row>
    <row r="36" spans="2:10" ht="15.75" thickBot="1" x14ac:dyDescent="0.3">
      <c r="B36" s="57">
        <v>6</v>
      </c>
      <c r="C36" s="26" t="s">
        <v>24</v>
      </c>
      <c r="D36" s="26">
        <v>2</v>
      </c>
      <c r="E36" s="27">
        <f t="shared" si="12"/>
        <v>3924.87</v>
      </c>
      <c r="F36" s="27">
        <v>7849.74</v>
      </c>
      <c r="G36" s="27">
        <f t="shared" si="13"/>
        <v>94196.88</v>
      </c>
      <c r="H36" s="20">
        <f>F36-F22</f>
        <v>284.9399999999996</v>
      </c>
      <c r="I36" s="20">
        <f>G36-G22</f>
        <v>3419.2799999999988</v>
      </c>
      <c r="J36" s="28">
        <f t="shared" ref="J36" si="15">G36/D36</f>
        <v>47098.44</v>
      </c>
    </row>
    <row r="37" spans="2:10" ht="15.75" thickBot="1" x14ac:dyDescent="0.3">
      <c r="B37" s="15">
        <v>7</v>
      </c>
      <c r="C37" s="16" t="s">
        <v>25</v>
      </c>
      <c r="D37" s="16">
        <v>1</v>
      </c>
      <c r="E37" s="17">
        <f t="shared" si="12"/>
        <v>6569.38</v>
      </c>
      <c r="F37" s="17">
        <v>6569.38</v>
      </c>
      <c r="G37" s="17">
        <f t="shared" si="13"/>
        <v>78832.56</v>
      </c>
      <c r="H37" s="20">
        <f t="shared" si="14"/>
        <v>0</v>
      </c>
      <c r="I37" s="20">
        <f t="shared" si="14"/>
        <v>0</v>
      </c>
      <c r="J37" s="28"/>
    </row>
    <row r="38" spans="2:10" ht="15.75" thickBot="1" x14ac:dyDescent="0.3">
      <c r="B38" s="15">
        <v>8</v>
      </c>
      <c r="C38" s="16" t="s">
        <v>26</v>
      </c>
      <c r="D38" s="16">
        <v>1</v>
      </c>
      <c r="E38" s="17">
        <f t="shared" si="12"/>
        <v>7510.32</v>
      </c>
      <c r="F38" s="17">
        <v>7510.32</v>
      </c>
      <c r="G38" s="17">
        <f t="shared" si="13"/>
        <v>90123.839999999997</v>
      </c>
      <c r="H38" s="20">
        <f t="shared" si="14"/>
        <v>0</v>
      </c>
      <c r="I38" s="20">
        <f t="shared" si="14"/>
        <v>0</v>
      </c>
      <c r="J38" s="28"/>
    </row>
    <row r="39" spans="2:10" ht="15.75" thickBot="1" x14ac:dyDescent="0.3">
      <c r="B39" s="207">
        <v>9</v>
      </c>
      <c r="C39" s="26" t="s">
        <v>31</v>
      </c>
      <c r="D39" s="26"/>
      <c r="E39" s="27">
        <v>1445.72</v>
      </c>
      <c r="F39" s="27">
        <v>1445.72</v>
      </c>
      <c r="G39" s="27">
        <f>12*F39</f>
        <v>17348.64</v>
      </c>
      <c r="H39" s="225">
        <f>(F39+F40)-(F25+F26)</f>
        <v>29.360000000000582</v>
      </c>
      <c r="I39" s="225">
        <f>(G39+G40)-(G25+G26)</f>
        <v>352.31999999999243</v>
      </c>
      <c r="J39" s="28">
        <f>G39+G40</f>
        <v>47306.039999999994</v>
      </c>
    </row>
    <row r="40" spans="2:10" ht="15.75" thickBot="1" x14ac:dyDescent="0.3">
      <c r="B40" s="208"/>
      <c r="C40" s="16" t="s">
        <v>28</v>
      </c>
      <c r="D40" s="16"/>
      <c r="E40" s="17">
        <v>2496.4499999999998</v>
      </c>
      <c r="F40" s="17">
        <v>2496.4499999999998</v>
      </c>
      <c r="G40" s="17">
        <f>12*F40</f>
        <v>29957.399999999998</v>
      </c>
      <c r="H40" s="225"/>
      <c r="I40" s="225"/>
    </row>
    <row r="41" spans="2:10" ht="15.75" thickBot="1" x14ac:dyDescent="0.3">
      <c r="B41" s="215" t="s">
        <v>1</v>
      </c>
      <c r="C41" s="215"/>
      <c r="D41" s="22">
        <f>SUM(D31:D38)</f>
        <v>12</v>
      </c>
      <c r="E41" s="23"/>
      <c r="F41" s="23">
        <f>SUM(F31:F40)</f>
        <v>56332.549999999996</v>
      </c>
      <c r="G41" s="23">
        <f>SUM(G31:G40)</f>
        <v>675990.6</v>
      </c>
      <c r="H41" s="20">
        <f>F41-F27</f>
        <v>314.30000000000291</v>
      </c>
      <c r="I41" s="20">
        <f>G41-G27</f>
        <v>3771.6000000000931</v>
      </c>
    </row>
    <row r="42" spans="2:10" x14ac:dyDescent="0.25">
      <c r="F42" s="24">
        <f>F41-F27</f>
        <v>314.30000000000291</v>
      </c>
      <c r="G42" s="24">
        <f>G41-G27</f>
        <v>3771.6000000000931</v>
      </c>
    </row>
    <row r="43" spans="2:10" ht="15.75" thickBot="1" x14ac:dyDescent="0.3"/>
    <row r="44" spans="2:10" ht="15.75" thickBot="1" x14ac:dyDescent="0.3">
      <c r="B44" s="223" t="s">
        <v>70</v>
      </c>
      <c r="C44" s="223"/>
      <c r="D44" s="223"/>
      <c r="E44" s="223"/>
      <c r="F44" s="223"/>
      <c r="G44" s="223"/>
    </row>
    <row r="45" spans="2:10" ht="45.75" thickBot="1" x14ac:dyDescent="0.3">
      <c r="B45" s="18" t="s">
        <v>0</v>
      </c>
      <c r="C45" s="19" t="s">
        <v>14</v>
      </c>
      <c r="D45" s="19" t="s">
        <v>15</v>
      </c>
      <c r="E45" s="19" t="s">
        <v>16</v>
      </c>
      <c r="F45" s="19" t="s">
        <v>17</v>
      </c>
      <c r="G45" s="19" t="s">
        <v>18</v>
      </c>
      <c r="H45" s="21" t="s">
        <v>29</v>
      </c>
      <c r="I45" s="21" t="s">
        <v>30</v>
      </c>
    </row>
    <row r="46" spans="2:10" ht="15.75" thickBot="1" x14ac:dyDescent="0.3">
      <c r="B46" s="25">
        <v>1</v>
      </c>
      <c r="C46" s="16" t="s">
        <v>19</v>
      </c>
      <c r="D46" s="16">
        <v>2</v>
      </c>
      <c r="E46" s="17">
        <v>3853.15</v>
      </c>
      <c r="F46" s="17">
        <f>D46*E46</f>
        <v>7706.3</v>
      </c>
      <c r="G46" s="17">
        <f>12*F46</f>
        <v>92475.6</v>
      </c>
      <c r="H46" s="20">
        <f>F46-F31</f>
        <v>0</v>
      </c>
      <c r="I46" s="20">
        <f>G46-G31</f>
        <v>0</v>
      </c>
    </row>
    <row r="47" spans="2:10" ht="15.75" thickBot="1" x14ac:dyDescent="0.3">
      <c r="B47" s="218">
        <v>2</v>
      </c>
      <c r="C47" s="16" t="s">
        <v>20</v>
      </c>
      <c r="D47" s="16">
        <v>3</v>
      </c>
      <c r="E47" s="17">
        <v>4264.6000000000004</v>
      </c>
      <c r="F47" s="17">
        <f t="shared" ref="F47:F54" si="16">D47*E47</f>
        <v>12793.800000000001</v>
      </c>
      <c r="G47" s="17">
        <f t="shared" ref="G47:G54" si="17">12*F47</f>
        <v>153525.6</v>
      </c>
      <c r="H47" s="209">
        <f>(F47+F48)-F32</f>
        <v>4308.7900000000009</v>
      </c>
      <c r="I47" s="209">
        <f>(G47+G48)-G32</f>
        <v>51705.48000000004</v>
      </c>
    </row>
    <row r="48" spans="2:10" ht="15.75" thickBot="1" x14ac:dyDescent="0.3">
      <c r="B48" s="219"/>
      <c r="C48" s="26" t="s">
        <v>42</v>
      </c>
      <c r="D48" s="26">
        <v>1</v>
      </c>
      <c r="E48" s="27">
        <v>4308.79</v>
      </c>
      <c r="F48" s="27">
        <f t="shared" si="16"/>
        <v>4308.79</v>
      </c>
      <c r="G48" s="27">
        <f t="shared" si="17"/>
        <v>51705.479999999996</v>
      </c>
      <c r="H48" s="210"/>
      <c r="I48" s="210"/>
    </row>
    <row r="49" spans="2:9" ht="15.75" thickBot="1" x14ac:dyDescent="0.3">
      <c r="B49" s="25">
        <v>3</v>
      </c>
      <c r="C49" s="16" t="s">
        <v>21</v>
      </c>
      <c r="D49" s="16">
        <v>1</v>
      </c>
      <c r="E49" s="17">
        <v>3381.66</v>
      </c>
      <c r="F49" s="17">
        <f t="shared" si="16"/>
        <v>3381.66</v>
      </c>
      <c r="G49" s="17">
        <f t="shared" si="17"/>
        <v>40579.919999999998</v>
      </c>
      <c r="H49" s="20">
        <f t="shared" ref="H49:I54" si="18">F49-F33</f>
        <v>0</v>
      </c>
      <c r="I49" s="20">
        <f t="shared" si="18"/>
        <v>0</v>
      </c>
    </row>
    <row r="50" spans="2:9" ht="15.75" thickBot="1" x14ac:dyDescent="0.3">
      <c r="B50" s="25">
        <v>4</v>
      </c>
      <c r="C50" s="29" t="s">
        <v>22</v>
      </c>
      <c r="D50" s="29">
        <v>1</v>
      </c>
      <c r="E50" s="30">
        <v>3802.24</v>
      </c>
      <c r="F50" s="30">
        <f t="shared" si="16"/>
        <v>3802.24</v>
      </c>
      <c r="G50" s="30">
        <f t="shared" si="17"/>
        <v>45626.879999999997</v>
      </c>
      <c r="H50" s="31">
        <f t="shared" si="18"/>
        <v>0</v>
      </c>
      <c r="I50" s="31">
        <f t="shared" si="18"/>
        <v>0</v>
      </c>
    </row>
    <row r="51" spans="2:9" ht="15.75" thickBot="1" x14ac:dyDescent="0.3">
      <c r="B51" s="25">
        <v>5</v>
      </c>
      <c r="C51" s="16" t="s">
        <v>23</v>
      </c>
      <c r="D51" s="16">
        <v>1</v>
      </c>
      <c r="E51" s="17">
        <v>2776.94</v>
      </c>
      <c r="F51" s="17">
        <f t="shared" si="16"/>
        <v>2776.94</v>
      </c>
      <c r="G51" s="17">
        <f t="shared" si="17"/>
        <v>33323.279999999999</v>
      </c>
      <c r="H51" s="20">
        <f t="shared" si="18"/>
        <v>0</v>
      </c>
      <c r="I51" s="20">
        <f t="shared" si="18"/>
        <v>0</v>
      </c>
    </row>
    <row r="52" spans="2:9" ht="15.75" thickBot="1" x14ac:dyDescent="0.3">
      <c r="B52" s="25">
        <v>6</v>
      </c>
      <c r="C52" s="16" t="s">
        <v>24</v>
      </c>
      <c r="D52" s="16">
        <v>2</v>
      </c>
      <c r="E52" s="17">
        <v>3924.87</v>
      </c>
      <c r="F52" s="17">
        <f t="shared" si="16"/>
        <v>7849.74</v>
      </c>
      <c r="G52" s="17">
        <f t="shared" si="17"/>
        <v>94196.88</v>
      </c>
      <c r="H52" s="20">
        <f t="shared" si="18"/>
        <v>0</v>
      </c>
      <c r="I52" s="20">
        <f t="shared" si="18"/>
        <v>0</v>
      </c>
    </row>
    <row r="53" spans="2:9" ht="15.75" thickBot="1" x14ac:dyDescent="0.3">
      <c r="B53" s="25">
        <v>7</v>
      </c>
      <c r="C53" s="16" t="s">
        <v>25</v>
      </c>
      <c r="D53" s="16">
        <v>1</v>
      </c>
      <c r="E53" s="17">
        <v>6569.38</v>
      </c>
      <c r="F53" s="17">
        <f t="shared" si="16"/>
        <v>6569.38</v>
      </c>
      <c r="G53" s="17">
        <f t="shared" si="17"/>
        <v>78832.56</v>
      </c>
      <c r="H53" s="20">
        <f t="shared" si="18"/>
        <v>0</v>
      </c>
      <c r="I53" s="20">
        <f t="shared" si="18"/>
        <v>0</v>
      </c>
    </row>
    <row r="54" spans="2:9" ht="15.75" thickBot="1" x14ac:dyDescent="0.3">
      <c r="B54" s="25">
        <v>8</v>
      </c>
      <c r="C54" s="16" t="s">
        <v>26</v>
      </c>
      <c r="D54" s="16">
        <v>1</v>
      </c>
      <c r="E54" s="17">
        <v>7510.32</v>
      </c>
      <c r="F54" s="17">
        <f t="shared" si="16"/>
        <v>7510.32</v>
      </c>
      <c r="G54" s="17">
        <f t="shared" si="17"/>
        <v>90123.839999999997</v>
      </c>
      <c r="H54" s="20">
        <f t="shared" si="18"/>
        <v>0</v>
      </c>
      <c r="I54" s="20">
        <f t="shared" si="18"/>
        <v>0</v>
      </c>
    </row>
    <row r="55" spans="2:9" ht="15.75" thickBot="1" x14ac:dyDescent="0.3">
      <c r="B55" s="218">
        <v>9</v>
      </c>
      <c r="C55" s="16" t="s">
        <v>31</v>
      </c>
      <c r="D55" s="16"/>
      <c r="E55" s="17">
        <v>1445.72</v>
      </c>
      <c r="F55" s="17">
        <f>E55</f>
        <v>1445.72</v>
      </c>
      <c r="G55" s="17">
        <f>12*F55</f>
        <v>17348.64</v>
      </c>
      <c r="H55" s="225">
        <f>(F55+F56)-(F39+F40)</f>
        <v>0</v>
      </c>
      <c r="I55" s="225">
        <f>(G55+G56)-(G39+G40)</f>
        <v>0</v>
      </c>
    </row>
    <row r="56" spans="2:9" ht="15.75" thickBot="1" x14ac:dyDescent="0.3">
      <c r="B56" s="219"/>
      <c r="C56" s="16" t="s">
        <v>28</v>
      </c>
      <c r="D56" s="16"/>
      <c r="E56" s="17">
        <v>2496.4499999999998</v>
      </c>
      <c r="F56" s="17">
        <f>E56</f>
        <v>2496.4499999999998</v>
      </c>
      <c r="G56" s="17">
        <f>12*F56</f>
        <v>29957.399999999998</v>
      </c>
      <c r="H56" s="225"/>
      <c r="I56" s="225"/>
    </row>
    <row r="57" spans="2:9" ht="15.75" thickBot="1" x14ac:dyDescent="0.3">
      <c r="B57" s="215" t="s">
        <v>1</v>
      </c>
      <c r="C57" s="215"/>
      <c r="D57" s="22">
        <f>SUM(D46:D54)</f>
        <v>13</v>
      </c>
      <c r="E57" s="23"/>
      <c r="F57" s="23">
        <f>SUM(F46:F56)</f>
        <v>60641.34</v>
      </c>
      <c r="G57" s="23">
        <f>SUM(G46:G56)</f>
        <v>727696.08</v>
      </c>
      <c r="H57" s="20">
        <f>F57-F41</f>
        <v>4308.7900000000009</v>
      </c>
      <c r="I57" s="20">
        <f>G57-G41</f>
        <v>51705.479999999981</v>
      </c>
    </row>
    <row r="58" spans="2:9" x14ac:dyDescent="0.25">
      <c r="F58" s="28">
        <f>F57-F41</f>
        <v>4308.7900000000009</v>
      </c>
      <c r="G58" s="28">
        <f>G57-G41</f>
        <v>51705.479999999981</v>
      </c>
    </row>
    <row r="59" spans="2:9" x14ac:dyDescent="0.25">
      <c r="H59" s="28"/>
    </row>
    <row r="60" spans="2:9" ht="15.75" thickBot="1" x14ac:dyDescent="0.3"/>
    <row r="61" spans="2:9" ht="15.75" thickBot="1" x14ac:dyDescent="0.3">
      <c r="B61" s="223" t="s">
        <v>71</v>
      </c>
      <c r="C61" s="223"/>
      <c r="D61" s="223"/>
      <c r="E61" s="223"/>
      <c r="F61" s="223"/>
      <c r="G61" s="223"/>
    </row>
    <row r="62" spans="2:9" ht="45.75" thickBot="1" x14ac:dyDescent="0.3">
      <c r="B62" s="18" t="s">
        <v>0</v>
      </c>
      <c r="C62" s="19" t="s">
        <v>14</v>
      </c>
      <c r="D62" s="19" t="s">
        <v>15</v>
      </c>
      <c r="E62" s="19" t="s">
        <v>16</v>
      </c>
      <c r="F62" s="19" t="s">
        <v>17</v>
      </c>
      <c r="G62" s="19" t="s">
        <v>18</v>
      </c>
      <c r="H62" s="21" t="s">
        <v>29</v>
      </c>
      <c r="I62" s="21" t="s">
        <v>30</v>
      </c>
    </row>
    <row r="63" spans="2:9" ht="15.75" thickBot="1" x14ac:dyDescent="0.3">
      <c r="B63" s="33">
        <v>1</v>
      </c>
      <c r="C63" s="29" t="s">
        <v>19</v>
      </c>
      <c r="D63" s="29">
        <v>2</v>
      </c>
      <c r="E63" s="30">
        <v>3853.15</v>
      </c>
      <c r="F63" s="30">
        <f>D63*E63</f>
        <v>7706.3</v>
      </c>
      <c r="G63" s="30">
        <f>12*F63</f>
        <v>92475.6</v>
      </c>
      <c r="H63" s="31">
        <f>F63-F46</f>
        <v>0</v>
      </c>
      <c r="I63" s="31">
        <f>G63-G46</f>
        <v>0</v>
      </c>
    </row>
    <row r="64" spans="2:9" ht="15.75" thickBot="1" x14ac:dyDescent="0.3">
      <c r="B64" s="218">
        <v>2</v>
      </c>
      <c r="C64" s="29" t="s">
        <v>20</v>
      </c>
      <c r="D64" s="29">
        <v>3</v>
      </c>
      <c r="E64" s="30">
        <v>4264.6000000000004</v>
      </c>
      <c r="F64" s="30">
        <f t="shared" ref="F64:F71" si="19">D64*E64</f>
        <v>12793.800000000001</v>
      </c>
      <c r="G64" s="30">
        <f t="shared" ref="G64:G71" si="20">12*F64</f>
        <v>153525.6</v>
      </c>
      <c r="H64" s="213">
        <f>(F65+F64)-(F47+F48)</f>
        <v>0</v>
      </c>
      <c r="I64" s="213">
        <f>(G65+G64)-(G47+G48)</f>
        <v>0</v>
      </c>
    </row>
    <row r="65" spans="2:9" ht="15.75" thickBot="1" x14ac:dyDescent="0.3">
      <c r="B65" s="219"/>
      <c r="C65" s="29" t="s">
        <v>42</v>
      </c>
      <c r="D65" s="29">
        <v>1</v>
      </c>
      <c r="E65" s="30">
        <v>4308.79</v>
      </c>
      <c r="F65" s="30">
        <f t="shared" si="19"/>
        <v>4308.79</v>
      </c>
      <c r="G65" s="30">
        <f t="shared" si="20"/>
        <v>51705.479999999996</v>
      </c>
      <c r="H65" s="214"/>
      <c r="I65" s="214"/>
    </row>
    <row r="66" spans="2:9" ht="15.75" thickBot="1" x14ac:dyDescent="0.3">
      <c r="B66" s="33">
        <v>3</v>
      </c>
      <c r="C66" s="29" t="s">
        <v>21</v>
      </c>
      <c r="D66" s="29">
        <v>1</v>
      </c>
      <c r="E66" s="30">
        <v>3381.66</v>
      </c>
      <c r="F66" s="30">
        <f t="shared" si="19"/>
        <v>3381.66</v>
      </c>
      <c r="G66" s="30">
        <f t="shared" si="20"/>
        <v>40579.919999999998</v>
      </c>
      <c r="H66" s="31">
        <f>F66-F49</f>
        <v>0</v>
      </c>
      <c r="I66" s="31">
        <f>G66-G49</f>
        <v>0</v>
      </c>
    </row>
    <row r="67" spans="2:9" ht="15.75" thickBot="1" x14ac:dyDescent="0.3">
      <c r="B67" s="32">
        <v>4</v>
      </c>
      <c r="C67" s="35" t="s">
        <v>22</v>
      </c>
      <c r="D67" s="35">
        <v>1</v>
      </c>
      <c r="E67" s="36">
        <v>3840.62</v>
      </c>
      <c r="F67" s="36">
        <f t="shared" si="19"/>
        <v>3840.62</v>
      </c>
      <c r="G67" s="36">
        <f t="shared" si="20"/>
        <v>46087.44</v>
      </c>
      <c r="H67" s="31">
        <f t="shared" ref="H67:I71" si="21">F67-F50</f>
        <v>38.380000000000109</v>
      </c>
      <c r="I67" s="31">
        <f t="shared" si="21"/>
        <v>460.56000000000495</v>
      </c>
    </row>
    <row r="68" spans="2:9" ht="15.75" thickBot="1" x14ac:dyDescent="0.3">
      <c r="B68" s="33">
        <v>5</v>
      </c>
      <c r="C68" s="29" t="s">
        <v>23</v>
      </c>
      <c r="D68" s="29">
        <v>1</v>
      </c>
      <c r="E68" s="30">
        <v>2776.94</v>
      </c>
      <c r="F68" s="30">
        <f t="shared" si="19"/>
        <v>2776.94</v>
      </c>
      <c r="G68" s="30">
        <f t="shared" si="20"/>
        <v>33323.279999999999</v>
      </c>
      <c r="H68" s="31">
        <f t="shared" si="21"/>
        <v>0</v>
      </c>
      <c r="I68" s="31">
        <f t="shared" si="21"/>
        <v>0</v>
      </c>
    </row>
    <row r="69" spans="2:9" ht="15.75" thickBot="1" x14ac:dyDescent="0.3">
      <c r="B69" s="33">
        <v>6</v>
      </c>
      <c r="C69" s="29" t="s">
        <v>24</v>
      </c>
      <c r="D69" s="29">
        <v>2</v>
      </c>
      <c r="E69" s="30">
        <v>3924.87</v>
      </c>
      <c r="F69" s="30">
        <f t="shared" si="19"/>
        <v>7849.74</v>
      </c>
      <c r="G69" s="30">
        <f t="shared" si="20"/>
        <v>94196.88</v>
      </c>
      <c r="H69" s="31">
        <f t="shared" si="21"/>
        <v>0</v>
      </c>
      <c r="I69" s="31">
        <f t="shared" si="21"/>
        <v>0</v>
      </c>
    </row>
    <row r="70" spans="2:9" ht="15.75" thickBot="1" x14ac:dyDescent="0.3">
      <c r="B70" s="33">
        <v>7</v>
      </c>
      <c r="C70" s="29" t="s">
        <v>25</v>
      </c>
      <c r="D70" s="29">
        <v>1</v>
      </c>
      <c r="E70" s="30">
        <v>6569.38</v>
      </c>
      <c r="F70" s="30">
        <f t="shared" si="19"/>
        <v>6569.38</v>
      </c>
      <c r="G70" s="30">
        <f t="shared" si="20"/>
        <v>78832.56</v>
      </c>
      <c r="H70" s="31">
        <f t="shared" si="21"/>
        <v>0</v>
      </c>
      <c r="I70" s="31">
        <f t="shared" si="21"/>
        <v>0</v>
      </c>
    </row>
    <row r="71" spans="2:9" ht="15.75" thickBot="1" x14ac:dyDescent="0.3">
      <c r="B71" s="33">
        <v>8</v>
      </c>
      <c r="C71" s="29" t="s">
        <v>26</v>
      </c>
      <c r="D71" s="29">
        <v>1</v>
      </c>
      <c r="E71" s="30">
        <v>7510.32</v>
      </c>
      <c r="F71" s="30">
        <f t="shared" si="19"/>
        <v>7510.32</v>
      </c>
      <c r="G71" s="30">
        <f t="shared" si="20"/>
        <v>90123.839999999997</v>
      </c>
      <c r="H71" s="31">
        <f t="shared" si="21"/>
        <v>0</v>
      </c>
      <c r="I71" s="31">
        <f t="shared" si="21"/>
        <v>0</v>
      </c>
    </row>
    <row r="72" spans="2:9" ht="15.75" thickBot="1" x14ac:dyDescent="0.3">
      <c r="B72" s="218">
        <v>9</v>
      </c>
      <c r="C72" s="29" t="s">
        <v>31</v>
      </c>
      <c r="D72" s="29"/>
      <c r="E72" s="30">
        <v>1445.72</v>
      </c>
      <c r="F72" s="30">
        <f>E72</f>
        <v>1445.72</v>
      </c>
      <c r="G72" s="30">
        <f>12*F72</f>
        <v>17348.64</v>
      </c>
      <c r="H72" s="213">
        <f>(F73+F72)-(F55+F56)</f>
        <v>0</v>
      </c>
      <c r="I72" s="213">
        <f>(G73+G72)-(G55+G56)</f>
        <v>0</v>
      </c>
    </row>
    <row r="73" spans="2:9" ht="15.75" thickBot="1" x14ac:dyDescent="0.3">
      <c r="B73" s="219"/>
      <c r="C73" s="29" t="s">
        <v>28</v>
      </c>
      <c r="D73" s="29"/>
      <c r="E73" s="30">
        <v>2496.4499999999998</v>
      </c>
      <c r="F73" s="30">
        <f>E73</f>
        <v>2496.4499999999998</v>
      </c>
      <c r="G73" s="30">
        <f>12*F73</f>
        <v>29957.399999999998</v>
      </c>
      <c r="H73" s="214"/>
      <c r="I73" s="214"/>
    </row>
    <row r="74" spans="2:9" ht="15.75" thickBot="1" x14ac:dyDescent="0.3">
      <c r="B74" s="215" t="s">
        <v>1</v>
      </c>
      <c r="C74" s="215"/>
      <c r="D74" s="22">
        <f>SUM(D63:D71)</f>
        <v>13</v>
      </c>
      <c r="E74" s="23"/>
      <c r="F74" s="23">
        <f>SUM(F63:F73)</f>
        <v>60679.719999999994</v>
      </c>
      <c r="G74" s="23">
        <f>SUM(G63:G73)</f>
        <v>728156.64</v>
      </c>
      <c r="H74" s="20">
        <f>SUM(H63:H73)</f>
        <v>38.380000000000109</v>
      </c>
      <c r="I74" s="20">
        <f>SUM(I63:I73)</f>
        <v>460.56000000000495</v>
      </c>
    </row>
    <row r="75" spans="2:9" x14ac:dyDescent="0.25">
      <c r="F75" s="28">
        <f>F74-F57</f>
        <v>38.379999999997381</v>
      </c>
      <c r="G75" s="28">
        <f>G74-G57</f>
        <v>460.56000000005588</v>
      </c>
    </row>
    <row r="76" spans="2:9" ht="15.75" thickBot="1" x14ac:dyDescent="0.3"/>
    <row r="77" spans="2:9" ht="15.75" thickBot="1" x14ac:dyDescent="0.3">
      <c r="B77" s="223" t="s">
        <v>72</v>
      </c>
      <c r="C77" s="223"/>
      <c r="D77" s="223"/>
      <c r="E77" s="223"/>
      <c r="F77" s="223"/>
      <c r="G77" s="223"/>
    </row>
    <row r="78" spans="2:9" ht="45.75" thickBot="1" x14ac:dyDescent="0.3">
      <c r="B78" s="18" t="s">
        <v>0</v>
      </c>
      <c r="C78" s="19" t="s">
        <v>14</v>
      </c>
      <c r="D78" s="19" t="s">
        <v>15</v>
      </c>
      <c r="E78" s="19" t="s">
        <v>16</v>
      </c>
      <c r="F78" s="19" t="s">
        <v>17</v>
      </c>
      <c r="G78" s="19" t="s">
        <v>18</v>
      </c>
      <c r="H78" s="21" t="s">
        <v>29</v>
      </c>
      <c r="I78" s="21" t="s">
        <v>30</v>
      </c>
    </row>
    <row r="79" spans="2:9" ht="15.75" thickBot="1" x14ac:dyDescent="0.3">
      <c r="B79" s="33">
        <v>1</v>
      </c>
      <c r="C79" s="29" t="s">
        <v>19</v>
      </c>
      <c r="D79" s="29">
        <v>2</v>
      </c>
      <c r="E79" s="30">
        <v>4713.8999999999996</v>
      </c>
      <c r="F79" s="30">
        <f t="shared" ref="F79:F87" si="22">D79*E79</f>
        <v>9427.7999999999993</v>
      </c>
      <c r="G79" s="30">
        <f>12*F79</f>
        <v>113133.59999999999</v>
      </c>
      <c r="H79" s="31">
        <f>F79-F63</f>
        <v>1721.4999999999991</v>
      </c>
      <c r="I79" s="31">
        <f>G79-G63</f>
        <v>20657.999999999985</v>
      </c>
    </row>
    <row r="80" spans="2:9" ht="15.75" thickBot="1" x14ac:dyDescent="0.3">
      <c r="B80" s="218">
        <v>2</v>
      </c>
      <c r="C80" s="29" t="s">
        <v>20</v>
      </c>
      <c r="D80" s="29">
        <v>3</v>
      </c>
      <c r="E80" s="30">
        <v>4264.6000000000004</v>
      </c>
      <c r="F80" s="30">
        <f t="shared" si="22"/>
        <v>12793.800000000001</v>
      </c>
      <c r="G80" s="30">
        <f t="shared" ref="G80:G87" si="23">12*F80</f>
        <v>153525.6</v>
      </c>
      <c r="H80" s="213">
        <f>(F81+F80)-(F64+F65)</f>
        <v>0</v>
      </c>
      <c r="I80" s="213">
        <f>(G81+G80)-(G64+G65)</f>
        <v>0</v>
      </c>
    </row>
    <row r="81" spans="2:11" ht="15.75" thickBot="1" x14ac:dyDescent="0.3">
      <c r="B81" s="219"/>
      <c r="C81" s="29" t="s">
        <v>42</v>
      </c>
      <c r="D81" s="29">
        <v>1</v>
      </c>
      <c r="E81" s="30">
        <v>4308.79</v>
      </c>
      <c r="F81" s="30">
        <f t="shared" si="22"/>
        <v>4308.79</v>
      </c>
      <c r="G81" s="30">
        <f t="shared" si="23"/>
        <v>51705.479999999996</v>
      </c>
      <c r="H81" s="214"/>
      <c r="I81" s="214"/>
    </row>
    <row r="82" spans="2:11" ht="15.75" thickBot="1" x14ac:dyDescent="0.3">
      <c r="B82" s="33">
        <v>3</v>
      </c>
      <c r="C82" s="29" t="s">
        <v>21</v>
      </c>
      <c r="D82" s="29">
        <v>1</v>
      </c>
      <c r="E82" s="30">
        <v>3381.66</v>
      </c>
      <c r="F82" s="30">
        <f t="shared" si="22"/>
        <v>3381.66</v>
      </c>
      <c r="G82" s="30">
        <f t="shared" si="23"/>
        <v>40579.919999999998</v>
      </c>
      <c r="H82" s="31">
        <f>F82-F66</f>
        <v>0</v>
      </c>
      <c r="I82" s="31">
        <f>G82-G66</f>
        <v>0</v>
      </c>
    </row>
    <row r="83" spans="2:11" ht="15.75" thickBot="1" x14ac:dyDescent="0.3">
      <c r="B83" s="37">
        <v>4</v>
      </c>
      <c r="C83" s="38" t="s">
        <v>22</v>
      </c>
      <c r="D83" s="38">
        <v>1</v>
      </c>
      <c r="E83" s="39">
        <v>3840.62</v>
      </c>
      <c r="F83" s="39">
        <f t="shared" si="22"/>
        <v>3840.62</v>
      </c>
      <c r="G83" s="39">
        <f t="shared" si="23"/>
        <v>46087.44</v>
      </c>
      <c r="H83" s="31">
        <f t="shared" ref="H83:I87" si="24">F83-F67</f>
        <v>0</v>
      </c>
      <c r="I83" s="31">
        <f t="shared" si="24"/>
        <v>0</v>
      </c>
    </row>
    <row r="84" spans="2:11" ht="15.75" thickBot="1" x14ac:dyDescent="0.3">
      <c r="B84" s="33">
        <v>5</v>
      </c>
      <c r="C84" s="29" t="s">
        <v>23</v>
      </c>
      <c r="D84" s="29">
        <v>1</v>
      </c>
      <c r="E84" s="30">
        <v>2776.94</v>
      </c>
      <c r="F84" s="30">
        <f t="shared" si="22"/>
        <v>2776.94</v>
      </c>
      <c r="G84" s="30">
        <f t="shared" si="23"/>
        <v>33323.279999999999</v>
      </c>
      <c r="H84" s="31">
        <f t="shared" si="24"/>
        <v>0</v>
      </c>
      <c r="I84" s="31">
        <f t="shared" si="24"/>
        <v>0</v>
      </c>
    </row>
    <row r="85" spans="2:11" ht="15.75" thickBot="1" x14ac:dyDescent="0.3">
      <c r="B85" s="33">
        <v>6</v>
      </c>
      <c r="C85" s="29" t="s">
        <v>24</v>
      </c>
      <c r="D85" s="29">
        <v>2</v>
      </c>
      <c r="E85" s="30">
        <v>3924.87</v>
      </c>
      <c r="F85" s="30">
        <f t="shared" si="22"/>
        <v>7849.74</v>
      </c>
      <c r="G85" s="30">
        <f t="shared" si="23"/>
        <v>94196.88</v>
      </c>
      <c r="H85" s="31">
        <f t="shared" si="24"/>
        <v>0</v>
      </c>
      <c r="I85" s="31">
        <f t="shared" si="24"/>
        <v>0</v>
      </c>
    </row>
    <row r="86" spans="2:11" ht="15.75" thickBot="1" x14ac:dyDescent="0.3">
      <c r="B86" s="33">
        <v>7</v>
      </c>
      <c r="C86" s="29" t="s">
        <v>25</v>
      </c>
      <c r="D86" s="29">
        <v>1</v>
      </c>
      <c r="E86" s="30">
        <v>6569.38</v>
      </c>
      <c r="F86" s="30">
        <f t="shared" si="22"/>
        <v>6569.38</v>
      </c>
      <c r="G86" s="30">
        <f t="shared" si="23"/>
        <v>78832.56</v>
      </c>
      <c r="H86" s="31">
        <f t="shared" si="24"/>
        <v>0</v>
      </c>
      <c r="I86" s="31">
        <f t="shared" si="24"/>
        <v>0</v>
      </c>
    </row>
    <row r="87" spans="2:11" ht="15.75" thickBot="1" x14ac:dyDescent="0.3">
      <c r="B87" s="33">
        <v>8</v>
      </c>
      <c r="C87" s="29" t="s">
        <v>26</v>
      </c>
      <c r="D87" s="29">
        <v>1</v>
      </c>
      <c r="E87" s="30">
        <v>7510.32</v>
      </c>
      <c r="F87" s="30">
        <f t="shared" si="22"/>
        <v>7510.32</v>
      </c>
      <c r="G87" s="30">
        <f t="shared" si="23"/>
        <v>90123.839999999997</v>
      </c>
      <c r="H87" s="31">
        <f t="shared" si="24"/>
        <v>0</v>
      </c>
      <c r="I87" s="31">
        <f t="shared" si="24"/>
        <v>0</v>
      </c>
    </row>
    <row r="88" spans="2:11" ht="15.75" thickBot="1" x14ac:dyDescent="0.3">
      <c r="B88" s="218">
        <v>9</v>
      </c>
      <c r="C88" s="29" t="s">
        <v>31</v>
      </c>
      <c r="D88" s="29"/>
      <c r="E88" s="30">
        <v>1445.72</v>
      </c>
      <c r="F88" s="30">
        <f>E88</f>
        <v>1445.72</v>
      </c>
      <c r="G88" s="30">
        <f>12*F88</f>
        <v>17348.64</v>
      </c>
      <c r="H88" s="213">
        <f>(F89+F88)-(F72+F73)</f>
        <v>0</v>
      </c>
      <c r="I88" s="213">
        <f>(G89+G88)-(G72+G73)</f>
        <v>0</v>
      </c>
    </row>
    <row r="89" spans="2:11" ht="15.75" thickBot="1" x14ac:dyDescent="0.3">
      <c r="B89" s="219"/>
      <c r="C89" s="29" t="s">
        <v>28</v>
      </c>
      <c r="D89" s="29"/>
      <c r="E89" s="30">
        <v>2496.4499999999998</v>
      </c>
      <c r="F89" s="30">
        <f>E89</f>
        <v>2496.4499999999998</v>
      </c>
      <c r="G89" s="30">
        <f>12*F89</f>
        <v>29957.399999999998</v>
      </c>
      <c r="H89" s="214"/>
      <c r="I89" s="214"/>
    </row>
    <row r="90" spans="2:11" ht="15.75" thickBot="1" x14ac:dyDescent="0.3">
      <c r="B90" s="215" t="s">
        <v>1</v>
      </c>
      <c r="C90" s="215"/>
      <c r="D90" s="22">
        <f>SUM(D79:D87)</f>
        <v>13</v>
      </c>
      <c r="E90" s="23"/>
      <c r="F90" s="23">
        <f>SUM(F79:F89)</f>
        <v>62401.219999999994</v>
      </c>
      <c r="G90" s="23">
        <f>SUM(G79:G89)</f>
        <v>748814.64</v>
      </c>
      <c r="H90" s="20">
        <f>SUM(H79:H89)</f>
        <v>1721.4999999999991</v>
      </c>
      <c r="I90" s="20">
        <f>SUM(I79:I89)</f>
        <v>20657.999999999985</v>
      </c>
    </row>
    <row r="91" spans="2:11" x14ac:dyDescent="0.25">
      <c r="F91" s="28">
        <f>F90-F74</f>
        <v>1721.5</v>
      </c>
      <c r="G91" s="28">
        <f>G90-G74</f>
        <v>20658</v>
      </c>
    </row>
    <row r="93" spans="2:11" ht="15.75" thickBot="1" x14ac:dyDescent="0.3"/>
    <row r="94" spans="2:11" ht="15.75" thickBot="1" x14ac:dyDescent="0.3">
      <c r="B94" s="223" t="s">
        <v>73</v>
      </c>
      <c r="C94" s="223"/>
      <c r="D94" s="223"/>
      <c r="E94" s="223"/>
      <c r="F94" s="223"/>
      <c r="G94" s="223"/>
    </row>
    <row r="95" spans="2:11" ht="45.75" thickBot="1" x14ac:dyDescent="0.3">
      <c r="B95" s="18" t="s">
        <v>0</v>
      </c>
      <c r="C95" s="19" t="s">
        <v>14</v>
      </c>
      <c r="D95" s="19" t="s">
        <v>15</v>
      </c>
      <c r="E95" s="19" t="s">
        <v>53</v>
      </c>
      <c r="F95" s="19" t="s">
        <v>54</v>
      </c>
      <c r="G95" s="19" t="s">
        <v>55</v>
      </c>
      <c r="H95" s="21" t="s">
        <v>29</v>
      </c>
      <c r="I95" s="21" t="s">
        <v>30</v>
      </c>
    </row>
    <row r="96" spans="2:11" ht="15.75" thickBot="1" x14ac:dyDescent="0.3">
      <c r="B96" s="34">
        <v>1</v>
      </c>
      <c r="C96" s="29" t="s">
        <v>19</v>
      </c>
      <c r="D96" s="43">
        <v>2</v>
      </c>
      <c r="E96" s="45">
        <v>4849.62</v>
      </c>
      <c r="F96" s="45">
        <f t="shared" ref="F96:F104" si="25">D96*E96</f>
        <v>9699.24</v>
      </c>
      <c r="G96" s="45">
        <f>12*F96</f>
        <v>116390.88</v>
      </c>
      <c r="H96" s="31">
        <f>F96-F79</f>
        <v>271.44000000000051</v>
      </c>
      <c r="I96" s="31">
        <f>G96-G79</f>
        <v>3257.2800000000134</v>
      </c>
      <c r="K96" s="50"/>
    </row>
    <row r="97" spans="2:11" ht="15.75" thickBot="1" x14ac:dyDescent="0.3">
      <c r="B97" s="218">
        <v>2</v>
      </c>
      <c r="C97" s="29" t="s">
        <v>20</v>
      </c>
      <c r="D97" s="43">
        <v>3</v>
      </c>
      <c r="E97" s="45">
        <v>4454.5200000000004</v>
      </c>
      <c r="F97" s="45">
        <f t="shared" si="25"/>
        <v>13363.560000000001</v>
      </c>
      <c r="G97" s="45">
        <f t="shared" ref="G97:G104" si="26">12*F97</f>
        <v>160362.72000000003</v>
      </c>
      <c r="H97" s="213">
        <f>(F98+F97)-(F80+F81)</f>
        <v>774.68000000000029</v>
      </c>
      <c r="I97" s="213">
        <f>(G98+G97)-(G80+G81)</f>
        <v>9296.1600000000326</v>
      </c>
      <c r="K97" s="50"/>
    </row>
    <row r="98" spans="2:11" ht="15.75" thickBot="1" x14ac:dyDescent="0.3">
      <c r="B98" s="219"/>
      <c r="C98" s="29" t="s">
        <v>42</v>
      </c>
      <c r="D98" s="43">
        <v>1</v>
      </c>
      <c r="E98" s="45">
        <v>4513.71</v>
      </c>
      <c r="F98" s="45">
        <f t="shared" si="25"/>
        <v>4513.71</v>
      </c>
      <c r="G98" s="45">
        <f t="shared" si="26"/>
        <v>54164.520000000004</v>
      </c>
      <c r="H98" s="214"/>
      <c r="I98" s="214"/>
      <c r="K98" s="50"/>
    </row>
    <row r="99" spans="2:11" ht="15.75" thickBot="1" x14ac:dyDescent="0.3">
      <c r="B99" s="34">
        <v>3</v>
      </c>
      <c r="C99" s="29" t="s">
        <v>21</v>
      </c>
      <c r="D99" s="43">
        <v>1</v>
      </c>
      <c r="E99" s="45">
        <v>3545.11</v>
      </c>
      <c r="F99" s="45">
        <f t="shared" si="25"/>
        <v>3545.11</v>
      </c>
      <c r="G99" s="45">
        <f t="shared" si="26"/>
        <v>42541.32</v>
      </c>
      <c r="H99" s="31">
        <f>F99-F82</f>
        <v>163.45000000000027</v>
      </c>
      <c r="I99" s="31">
        <f>G99-G82</f>
        <v>1961.4000000000015</v>
      </c>
      <c r="K99" s="50"/>
    </row>
    <row r="100" spans="2:11" ht="15.75" thickBot="1" x14ac:dyDescent="0.3">
      <c r="B100" s="37">
        <v>4</v>
      </c>
      <c r="C100" s="38" t="s">
        <v>22</v>
      </c>
      <c r="D100" s="44">
        <v>1</v>
      </c>
      <c r="E100" s="46">
        <v>4024.08</v>
      </c>
      <c r="F100" s="46">
        <f t="shared" si="25"/>
        <v>4024.08</v>
      </c>
      <c r="G100" s="46">
        <f>12*F100</f>
        <v>48288.959999999999</v>
      </c>
      <c r="H100" s="31">
        <f t="shared" ref="H100:I100" si="27">F100-F83</f>
        <v>183.46000000000004</v>
      </c>
      <c r="I100" s="31">
        <f t="shared" si="27"/>
        <v>2201.5199999999968</v>
      </c>
      <c r="K100" s="50"/>
    </row>
    <row r="101" spans="2:11" ht="15.75" thickBot="1" x14ac:dyDescent="0.3">
      <c r="B101" s="34">
        <v>5</v>
      </c>
      <c r="C101" s="29" t="s">
        <v>23</v>
      </c>
      <c r="D101" s="43">
        <v>1</v>
      </c>
      <c r="E101" s="45">
        <v>2912.9</v>
      </c>
      <c r="F101" s="45">
        <f t="shared" si="25"/>
        <v>2912.9</v>
      </c>
      <c r="G101" s="45">
        <f t="shared" si="26"/>
        <v>34954.800000000003</v>
      </c>
      <c r="H101" s="31">
        <f t="shared" ref="H101:I101" si="28">F101-F84</f>
        <v>135.96000000000004</v>
      </c>
      <c r="I101" s="31">
        <f t="shared" si="28"/>
        <v>1631.5200000000041</v>
      </c>
      <c r="K101" s="50"/>
    </row>
    <row r="102" spans="2:11" ht="15.75" thickBot="1" x14ac:dyDescent="0.3">
      <c r="B102" s="34">
        <v>6</v>
      </c>
      <c r="C102" s="29" t="s">
        <v>24</v>
      </c>
      <c r="D102" s="43">
        <v>2</v>
      </c>
      <c r="E102" s="45">
        <v>3948.55</v>
      </c>
      <c r="F102" s="45">
        <f t="shared" si="25"/>
        <v>7897.1</v>
      </c>
      <c r="G102" s="45">
        <f t="shared" si="26"/>
        <v>94765.200000000012</v>
      </c>
      <c r="H102" s="31">
        <f t="shared" ref="H102:I102" si="29">F102-F85</f>
        <v>47.360000000000582</v>
      </c>
      <c r="I102" s="31">
        <f t="shared" si="29"/>
        <v>568.32000000000698</v>
      </c>
      <c r="K102" s="50"/>
    </row>
    <row r="103" spans="2:11" ht="15.75" thickBot="1" x14ac:dyDescent="0.3">
      <c r="B103" s="34">
        <v>7</v>
      </c>
      <c r="C103" s="29" t="s">
        <v>25</v>
      </c>
      <c r="D103" s="43">
        <v>1</v>
      </c>
      <c r="E103" s="45">
        <v>7276</v>
      </c>
      <c r="F103" s="45">
        <f>D103*E103</f>
        <v>7276</v>
      </c>
      <c r="G103" s="45">
        <f>12*F103</f>
        <v>87312</v>
      </c>
      <c r="H103" s="31">
        <f t="shared" ref="H103:I103" si="30">F103-F86</f>
        <v>706.61999999999989</v>
      </c>
      <c r="I103" s="31">
        <f t="shared" si="30"/>
        <v>8479.4400000000023</v>
      </c>
      <c r="K103" s="50">
        <f>E103+H151</f>
        <v>6862.32</v>
      </c>
    </row>
    <row r="104" spans="2:11" ht="15.75" thickBot="1" x14ac:dyDescent="0.3">
      <c r="B104" s="34">
        <v>8</v>
      </c>
      <c r="C104" s="29" t="s">
        <v>26</v>
      </c>
      <c r="D104" s="43">
        <v>1</v>
      </c>
      <c r="E104" s="45">
        <v>7772.38</v>
      </c>
      <c r="F104" s="45">
        <f t="shared" si="25"/>
        <v>7772.38</v>
      </c>
      <c r="G104" s="45">
        <f t="shared" si="26"/>
        <v>93268.56</v>
      </c>
      <c r="H104" s="31">
        <f t="shared" ref="H104:I104" si="31">F104-F87</f>
        <v>262.0600000000004</v>
      </c>
      <c r="I104" s="31">
        <f t="shared" si="31"/>
        <v>3144.7200000000012</v>
      </c>
      <c r="K104" s="50">
        <f>F104+H152</f>
        <v>7833.6500000000005</v>
      </c>
    </row>
    <row r="105" spans="2:11" ht="15.75" thickBot="1" x14ac:dyDescent="0.3">
      <c r="B105" s="218">
        <v>9</v>
      </c>
      <c r="C105" s="29" t="s">
        <v>31</v>
      </c>
      <c r="D105" s="43"/>
      <c r="E105" s="45">
        <v>1445.72</v>
      </c>
      <c r="F105" s="45">
        <f>E105</f>
        <v>1445.72</v>
      </c>
      <c r="G105" s="45">
        <f>12*F105</f>
        <v>17348.64</v>
      </c>
      <c r="H105" s="213">
        <f>(F106+F105)-(F88+F89)</f>
        <v>0</v>
      </c>
      <c r="I105" s="213">
        <f>(G106+G105)-(G88+G89)</f>
        <v>0</v>
      </c>
      <c r="K105" s="50"/>
    </row>
    <row r="106" spans="2:11" ht="15.75" thickBot="1" x14ac:dyDescent="0.3">
      <c r="B106" s="219"/>
      <c r="C106" s="29" t="s">
        <v>28</v>
      </c>
      <c r="D106" s="43"/>
      <c r="E106" s="45">
        <v>2496.4499999999998</v>
      </c>
      <c r="F106" s="45">
        <f>E106</f>
        <v>2496.4499999999998</v>
      </c>
      <c r="G106" s="45">
        <f>12*F106</f>
        <v>29957.399999999998</v>
      </c>
      <c r="H106" s="214"/>
      <c r="I106" s="214"/>
      <c r="K106" s="50"/>
    </row>
    <row r="107" spans="2:11" ht="15.75" thickBot="1" x14ac:dyDescent="0.3">
      <c r="B107" s="215" t="s">
        <v>1</v>
      </c>
      <c r="C107" s="215"/>
      <c r="D107" s="40">
        <f>SUM(D96:D104)</f>
        <v>13</v>
      </c>
      <c r="E107" s="47"/>
      <c r="F107" s="47">
        <f>SUM(F96:F106)</f>
        <v>64946.25</v>
      </c>
      <c r="G107" s="47">
        <f>SUM(G96:G106)</f>
        <v>779355.00000000023</v>
      </c>
      <c r="H107" s="20">
        <f>SUM(H96:H106)</f>
        <v>2545.030000000002</v>
      </c>
      <c r="I107" s="20">
        <f>SUM(I96:I106)</f>
        <v>30540.360000000059</v>
      </c>
      <c r="K107" s="50"/>
    </row>
    <row r="108" spans="2:11" x14ac:dyDescent="0.25">
      <c r="E108" s="48"/>
      <c r="F108" s="48">
        <f>F107-F91</f>
        <v>63224.75</v>
      </c>
      <c r="G108" s="48">
        <f>G107-G90</f>
        <v>30540.360000000219</v>
      </c>
    </row>
    <row r="109" spans="2:11" ht="15.75" thickBot="1" x14ac:dyDescent="0.3"/>
    <row r="110" spans="2:11" ht="15.75" thickBot="1" x14ac:dyDescent="0.3">
      <c r="B110" s="223" t="s">
        <v>77</v>
      </c>
      <c r="C110" s="223"/>
      <c r="D110" s="223"/>
      <c r="E110" s="223"/>
      <c r="F110" s="223"/>
      <c r="G110" s="223"/>
    </row>
    <row r="111" spans="2:11" ht="45.75" thickBot="1" x14ac:dyDescent="0.3">
      <c r="B111" s="18" t="s">
        <v>0</v>
      </c>
      <c r="C111" s="19" t="s">
        <v>14</v>
      </c>
      <c r="D111" s="19" t="s">
        <v>15</v>
      </c>
      <c r="E111" s="19" t="s">
        <v>53</v>
      </c>
      <c r="F111" s="19" t="s">
        <v>54</v>
      </c>
      <c r="G111" s="19" t="s">
        <v>55</v>
      </c>
      <c r="H111" s="21" t="s">
        <v>29</v>
      </c>
      <c r="I111" s="21" t="s">
        <v>30</v>
      </c>
    </row>
    <row r="112" spans="2:11" ht="15.75" thickBot="1" x14ac:dyDescent="0.3">
      <c r="B112" s="42">
        <v>1</v>
      </c>
      <c r="C112" s="29" t="s">
        <v>19</v>
      </c>
      <c r="D112" s="43">
        <v>2</v>
      </c>
      <c r="E112" s="45">
        <v>4823.63</v>
      </c>
      <c r="F112" s="45">
        <f t="shared" ref="F112:F118" si="32">D112*E112</f>
        <v>9647.26</v>
      </c>
      <c r="G112" s="45">
        <f>12*F112</f>
        <v>115767.12</v>
      </c>
      <c r="H112" s="31">
        <f>F112-F96</f>
        <v>-51.979999999999563</v>
      </c>
      <c r="I112" s="31">
        <f>G112-G96</f>
        <v>-623.76000000000931</v>
      </c>
      <c r="K112" s="49"/>
    </row>
    <row r="113" spans="2:11" ht="15.75" thickBot="1" x14ac:dyDescent="0.3">
      <c r="B113" s="218">
        <v>2</v>
      </c>
      <c r="C113" s="29" t="s">
        <v>20</v>
      </c>
      <c r="D113" s="43">
        <v>3</v>
      </c>
      <c r="E113" s="45">
        <v>4422.67</v>
      </c>
      <c r="F113" s="45">
        <f t="shared" si="32"/>
        <v>13268.01</v>
      </c>
      <c r="G113" s="45">
        <f t="shared" ref="G113:G118" si="33">12*F113</f>
        <v>159216.12</v>
      </c>
      <c r="H113" s="213">
        <f>(F114+F113)-(F97+F98)</f>
        <v>-141.0099999999984</v>
      </c>
      <c r="I113" s="213">
        <f>(G114+G113)-(G97+G98)</f>
        <v>-1692.1200000000536</v>
      </c>
      <c r="J113" s="48"/>
      <c r="K113" s="51"/>
    </row>
    <row r="114" spans="2:11" ht="15.75" thickBot="1" x14ac:dyDescent="0.3">
      <c r="B114" s="219"/>
      <c r="C114" s="29" t="s">
        <v>42</v>
      </c>
      <c r="D114" s="43">
        <v>1</v>
      </c>
      <c r="E114" s="45">
        <v>4468.25</v>
      </c>
      <c r="F114" s="45">
        <f t="shared" si="32"/>
        <v>4468.25</v>
      </c>
      <c r="G114" s="45">
        <f t="shared" si="33"/>
        <v>53619</v>
      </c>
      <c r="H114" s="214"/>
      <c r="I114" s="214"/>
      <c r="J114" s="48"/>
      <c r="K114" s="51"/>
    </row>
    <row r="115" spans="2:11" ht="15.75" thickBot="1" x14ac:dyDescent="0.3">
      <c r="B115" s="42">
        <v>3</v>
      </c>
      <c r="C115" s="29" t="s">
        <v>21</v>
      </c>
      <c r="D115" s="43">
        <v>1</v>
      </c>
      <c r="E115" s="45">
        <v>3511.84</v>
      </c>
      <c r="F115" s="45">
        <f t="shared" si="32"/>
        <v>3511.84</v>
      </c>
      <c r="G115" s="45">
        <f t="shared" si="33"/>
        <v>42142.080000000002</v>
      </c>
      <c r="H115" s="31">
        <f>F115-F99</f>
        <v>-33.269999999999982</v>
      </c>
      <c r="I115" s="31">
        <f>G115-G99</f>
        <v>-399.23999999999796</v>
      </c>
      <c r="K115" s="49"/>
    </row>
    <row r="116" spans="2:11" ht="15.75" thickBot="1" x14ac:dyDescent="0.3">
      <c r="B116" s="37">
        <v>4</v>
      </c>
      <c r="C116" s="38" t="s">
        <v>22</v>
      </c>
      <c r="D116" s="44">
        <v>1</v>
      </c>
      <c r="E116" s="46">
        <v>3985.3</v>
      </c>
      <c r="F116" s="46">
        <f t="shared" si="32"/>
        <v>3985.3</v>
      </c>
      <c r="G116" s="46">
        <f t="shared" si="33"/>
        <v>47823.600000000006</v>
      </c>
      <c r="H116" s="31">
        <f t="shared" ref="H116" si="34">F116-F100</f>
        <v>-38.779999999999745</v>
      </c>
      <c r="I116" s="31">
        <f>G116-G100</f>
        <v>-465.35999999999331</v>
      </c>
      <c r="K116" s="49"/>
    </row>
    <row r="117" spans="2:11" ht="15.75" thickBot="1" x14ac:dyDescent="0.3">
      <c r="B117" s="42">
        <v>5</v>
      </c>
      <c r="C117" s="29" t="s">
        <v>23</v>
      </c>
      <c r="D117" s="43">
        <v>1</v>
      </c>
      <c r="E117" s="45">
        <v>2892.45</v>
      </c>
      <c r="F117" s="45">
        <f t="shared" si="32"/>
        <v>2892.45</v>
      </c>
      <c r="G117" s="45">
        <f t="shared" si="33"/>
        <v>34709.399999999994</v>
      </c>
      <c r="H117" s="31">
        <f t="shared" ref="H117:I117" si="35">F117-F101</f>
        <v>-20.450000000000273</v>
      </c>
      <c r="I117" s="31">
        <f t="shared" si="35"/>
        <v>-245.40000000000873</v>
      </c>
      <c r="K117" s="49"/>
    </row>
    <row r="118" spans="2:11" ht="15.75" thickBot="1" x14ac:dyDescent="0.3">
      <c r="B118" s="42">
        <v>6</v>
      </c>
      <c r="C118" s="29" t="s">
        <v>24</v>
      </c>
      <c r="D118" s="43">
        <v>2</v>
      </c>
      <c r="E118" s="45">
        <v>3909.16</v>
      </c>
      <c r="F118" s="45">
        <f t="shared" si="32"/>
        <v>7818.32</v>
      </c>
      <c r="G118" s="45">
        <f t="shared" si="33"/>
        <v>93819.839999999997</v>
      </c>
      <c r="H118" s="31">
        <f t="shared" ref="H118:I118" si="36">F118-F102</f>
        <v>-78.780000000000655</v>
      </c>
      <c r="I118" s="31">
        <f t="shared" si="36"/>
        <v>-945.36000000001513</v>
      </c>
      <c r="K118" s="49"/>
    </row>
    <row r="119" spans="2:11" ht="15.75" thickBot="1" x14ac:dyDescent="0.3">
      <c r="B119" s="42">
        <v>7</v>
      </c>
      <c r="C119" s="29" t="s">
        <v>25</v>
      </c>
      <c r="D119" s="43">
        <v>1</v>
      </c>
      <c r="E119" s="45">
        <v>7252.72</v>
      </c>
      <c r="F119" s="45">
        <f>D119*E119</f>
        <v>7252.72</v>
      </c>
      <c r="G119" s="45">
        <f>12*F119</f>
        <v>87032.639999999999</v>
      </c>
      <c r="H119" s="31">
        <f t="shared" ref="H119:I119" si="37">F119-F103</f>
        <v>-23.279999999999745</v>
      </c>
      <c r="I119" s="31">
        <f t="shared" si="37"/>
        <v>-279.36000000000058</v>
      </c>
      <c r="K119" s="49"/>
    </row>
    <row r="120" spans="2:11" ht="15.75" thickBot="1" x14ac:dyDescent="0.3">
      <c r="B120" s="42">
        <v>8</v>
      </c>
      <c r="C120" s="29" t="s">
        <v>26</v>
      </c>
      <c r="D120" s="43">
        <v>1</v>
      </c>
      <c r="E120" s="45">
        <v>7756.54</v>
      </c>
      <c r="F120" s="45">
        <f t="shared" ref="F120" si="38">D120*E120</f>
        <v>7756.54</v>
      </c>
      <c r="G120" s="45">
        <f t="shared" ref="G120" si="39">12*F120</f>
        <v>93078.48</v>
      </c>
      <c r="H120" s="31">
        <f t="shared" ref="H120:I120" si="40">F120-F104</f>
        <v>-15.840000000000146</v>
      </c>
      <c r="I120" s="31">
        <f t="shared" si="40"/>
        <v>-190.08000000000175</v>
      </c>
      <c r="K120" s="49"/>
    </row>
    <row r="121" spans="2:11" ht="15.75" thickBot="1" x14ac:dyDescent="0.3">
      <c r="B121" s="218">
        <v>9</v>
      </c>
      <c r="C121" s="29" t="s">
        <v>31</v>
      </c>
      <c r="D121" s="43"/>
      <c r="E121" s="45">
        <v>1428.83</v>
      </c>
      <c r="F121" s="45">
        <f>E121</f>
        <v>1428.83</v>
      </c>
      <c r="G121" s="45">
        <f>12*F121</f>
        <v>17145.96</v>
      </c>
      <c r="H121" s="213">
        <f>(F122+F121)-(F105+F106)</f>
        <v>-16.890000000000327</v>
      </c>
      <c r="I121" s="213">
        <f>(G122+G121)-(G105+G106)</f>
        <v>-202.67999999999302</v>
      </c>
      <c r="J121" s="48"/>
      <c r="K121" s="51"/>
    </row>
    <row r="122" spans="2:11" ht="15.75" thickBot="1" x14ac:dyDescent="0.3">
      <c r="B122" s="219"/>
      <c r="C122" s="29" t="s">
        <v>28</v>
      </c>
      <c r="D122" s="43"/>
      <c r="E122" s="45">
        <v>2496.4499999999998</v>
      </c>
      <c r="F122" s="45">
        <f>E122</f>
        <v>2496.4499999999998</v>
      </c>
      <c r="G122" s="45">
        <f>12*F122</f>
        <v>29957.399999999998</v>
      </c>
      <c r="H122" s="214"/>
      <c r="I122" s="214"/>
      <c r="J122" s="48"/>
      <c r="K122" s="51"/>
    </row>
    <row r="123" spans="2:11" ht="15.75" thickBot="1" x14ac:dyDescent="0.3">
      <c r="B123" s="215" t="s">
        <v>1</v>
      </c>
      <c r="C123" s="215"/>
      <c r="D123" s="41">
        <f>SUM(D112:D120)</f>
        <v>13</v>
      </c>
      <c r="E123" s="47"/>
      <c r="F123" s="47">
        <f>SUM(F112:F122)</f>
        <v>64525.97</v>
      </c>
      <c r="G123" s="47">
        <f>SUM(G112:G122)</f>
        <v>774311.64</v>
      </c>
      <c r="H123" s="20">
        <f>SUM(H112:H122)</f>
        <v>-420.27999999999884</v>
      </c>
      <c r="I123" s="20">
        <f>SUM(I112:I122)</f>
        <v>-5043.3600000000733</v>
      </c>
      <c r="K123" s="49"/>
    </row>
    <row r="124" spans="2:11" x14ac:dyDescent="0.25">
      <c r="E124" s="48"/>
      <c r="F124" s="48">
        <f>F123-F107</f>
        <v>-420.27999999999884</v>
      </c>
      <c r="G124" s="48">
        <f>G123-G107</f>
        <v>-5043.3600000002189</v>
      </c>
    </row>
    <row r="125" spans="2:11" ht="15.75" thickBot="1" x14ac:dyDescent="0.3"/>
    <row r="126" spans="2:11" ht="15.75" thickBot="1" x14ac:dyDescent="0.3">
      <c r="B126" s="223" t="s">
        <v>76</v>
      </c>
      <c r="C126" s="223"/>
      <c r="D126" s="223"/>
      <c r="E126" s="223"/>
      <c r="F126" s="223"/>
      <c r="G126" s="223"/>
    </row>
    <row r="127" spans="2:11" ht="15.75" thickBot="1" x14ac:dyDescent="0.3">
      <c r="B127" s="220" t="s">
        <v>74</v>
      </c>
      <c r="C127" s="221"/>
      <c r="D127" s="221"/>
      <c r="E127" s="221"/>
      <c r="F127" s="221"/>
      <c r="G127" s="222"/>
    </row>
    <row r="128" spans="2:11" ht="45.75" thickBot="1" x14ac:dyDescent="0.3">
      <c r="B128" s="18" t="s">
        <v>0</v>
      </c>
      <c r="C128" s="19" t="s">
        <v>14</v>
      </c>
      <c r="D128" s="19" t="s">
        <v>15</v>
      </c>
      <c r="E128" s="19" t="s">
        <v>53</v>
      </c>
      <c r="F128" s="19" t="s">
        <v>54</v>
      </c>
      <c r="G128" s="19" t="s">
        <v>55</v>
      </c>
      <c r="H128" s="21" t="s">
        <v>29</v>
      </c>
      <c r="I128" s="21" t="s">
        <v>30</v>
      </c>
    </row>
    <row r="129" spans="2:13" ht="15.75" thickBot="1" x14ac:dyDescent="0.3">
      <c r="B129" s="56">
        <v>1</v>
      </c>
      <c r="C129" s="29" t="s">
        <v>19</v>
      </c>
      <c r="D129" s="43">
        <v>2</v>
      </c>
      <c r="E129" s="45">
        <v>4849.62</v>
      </c>
      <c r="F129" s="45">
        <f t="shared" ref="F129:F135" si="41">D129*E129</f>
        <v>9699.24</v>
      </c>
      <c r="G129" s="45">
        <f>12*F129</f>
        <v>116390.88</v>
      </c>
      <c r="H129" s="31">
        <f>F129-F96</f>
        <v>0</v>
      </c>
      <c r="I129" s="31">
        <f>G129-G96</f>
        <v>0</v>
      </c>
      <c r="K129" s="49"/>
    </row>
    <row r="130" spans="2:13" ht="16.5" thickBot="1" x14ac:dyDescent="0.35">
      <c r="B130" s="218">
        <v>2</v>
      </c>
      <c r="C130" s="29" t="s">
        <v>20</v>
      </c>
      <c r="D130" s="43">
        <v>3</v>
      </c>
      <c r="E130" s="45">
        <v>4454.5200000000004</v>
      </c>
      <c r="F130" s="45">
        <f t="shared" si="41"/>
        <v>13363.560000000001</v>
      </c>
      <c r="G130" s="45">
        <f t="shared" ref="G130:G132" si="42">12*F130</f>
        <v>160362.72000000003</v>
      </c>
      <c r="H130" s="213">
        <f>(F131+F130)-(F97+F98)</f>
        <v>0</v>
      </c>
      <c r="I130" s="213">
        <f>(G131+G130)-(G97+G98)</f>
        <v>0</v>
      </c>
      <c r="J130" s="48"/>
      <c r="K130" s="51"/>
      <c r="M130" s="65"/>
    </row>
    <row r="131" spans="2:13" ht="15.75" thickBot="1" x14ac:dyDescent="0.3">
      <c r="B131" s="219"/>
      <c r="C131" s="29" t="s">
        <v>42</v>
      </c>
      <c r="D131" s="43">
        <v>1</v>
      </c>
      <c r="E131" s="45">
        <v>4513.71</v>
      </c>
      <c r="F131" s="45">
        <f t="shared" si="41"/>
        <v>4513.71</v>
      </c>
      <c r="G131" s="45">
        <f t="shared" si="42"/>
        <v>54164.520000000004</v>
      </c>
      <c r="H131" s="214"/>
      <c r="I131" s="214"/>
      <c r="J131" s="48"/>
      <c r="K131" s="51"/>
    </row>
    <row r="132" spans="2:13" ht="15.75" thickBot="1" x14ac:dyDescent="0.3">
      <c r="B132" s="56">
        <v>3</v>
      </c>
      <c r="C132" s="29" t="s">
        <v>21</v>
      </c>
      <c r="D132" s="43">
        <v>1</v>
      </c>
      <c r="E132" s="45">
        <v>3545.11</v>
      </c>
      <c r="F132" s="45">
        <f t="shared" si="41"/>
        <v>3545.11</v>
      </c>
      <c r="G132" s="45">
        <f t="shared" si="42"/>
        <v>42541.32</v>
      </c>
      <c r="H132" s="31">
        <f>F132-F99</f>
        <v>0</v>
      </c>
      <c r="I132" s="31">
        <f>G132-G99</f>
        <v>0</v>
      </c>
      <c r="K132" s="49"/>
      <c r="M132" s="66"/>
    </row>
    <row r="133" spans="2:13" ht="15.75" thickBot="1" x14ac:dyDescent="0.3">
      <c r="B133" s="37">
        <v>4</v>
      </c>
      <c r="C133" s="38" t="s">
        <v>22</v>
      </c>
      <c r="D133" s="44">
        <v>1</v>
      </c>
      <c r="E133" s="46">
        <v>4024.08</v>
      </c>
      <c r="F133" s="46">
        <f t="shared" si="41"/>
        <v>4024.08</v>
      </c>
      <c r="G133" s="46">
        <f>12*F133</f>
        <v>48288.959999999999</v>
      </c>
      <c r="H133" s="31">
        <f t="shared" ref="H133:I137" si="43">F133-F100</f>
        <v>0</v>
      </c>
      <c r="I133" s="31">
        <f t="shared" si="43"/>
        <v>0</v>
      </c>
      <c r="K133" s="49"/>
      <c r="L133" s="64"/>
    </row>
    <row r="134" spans="2:13" ht="15.75" thickBot="1" x14ac:dyDescent="0.3">
      <c r="B134" s="56">
        <v>5</v>
      </c>
      <c r="C134" s="29" t="s">
        <v>23</v>
      </c>
      <c r="D134" s="43">
        <v>1</v>
      </c>
      <c r="E134" s="45">
        <v>2912.9</v>
      </c>
      <c r="F134" s="45">
        <f t="shared" si="41"/>
        <v>2912.9</v>
      </c>
      <c r="G134" s="45">
        <f t="shared" ref="G134:G135" si="44">12*F134</f>
        <v>34954.800000000003</v>
      </c>
      <c r="H134" s="31">
        <f t="shared" si="43"/>
        <v>0</v>
      </c>
      <c r="I134" s="31">
        <f t="shared" si="43"/>
        <v>0</v>
      </c>
      <c r="K134" s="49"/>
    </row>
    <row r="135" spans="2:13" ht="15.75" thickBot="1" x14ac:dyDescent="0.3">
      <c r="B135" s="56">
        <v>6</v>
      </c>
      <c r="C135" s="29" t="s">
        <v>24</v>
      </c>
      <c r="D135" s="43">
        <v>2</v>
      </c>
      <c r="E135" s="45">
        <v>3948.55</v>
      </c>
      <c r="F135" s="45">
        <f t="shared" si="41"/>
        <v>7897.1</v>
      </c>
      <c r="G135" s="45">
        <f t="shared" si="44"/>
        <v>94765.200000000012</v>
      </c>
      <c r="H135" s="31">
        <f t="shared" si="43"/>
        <v>0</v>
      </c>
      <c r="I135" s="31">
        <f t="shared" si="43"/>
        <v>0</v>
      </c>
      <c r="K135" s="49"/>
      <c r="L135" s="64"/>
    </row>
    <row r="136" spans="2:13" ht="15.75" thickBot="1" x14ac:dyDescent="0.3">
      <c r="B136" s="61">
        <v>7</v>
      </c>
      <c r="C136" s="62" t="s">
        <v>25</v>
      </c>
      <c r="D136" s="61">
        <v>1</v>
      </c>
      <c r="E136" s="63">
        <v>6862.34</v>
      </c>
      <c r="F136" s="63">
        <f>D136*E136</f>
        <v>6862.34</v>
      </c>
      <c r="G136" s="63">
        <f>12*F136</f>
        <v>82348.08</v>
      </c>
      <c r="H136" s="31">
        <f>F136-F103</f>
        <v>-413.65999999999985</v>
      </c>
      <c r="I136" s="31">
        <f>G136-G103</f>
        <v>-4963.9199999999983</v>
      </c>
      <c r="K136" s="49"/>
    </row>
    <row r="137" spans="2:13" ht="15.75" thickBot="1" x14ac:dyDescent="0.3">
      <c r="B137" s="61">
        <v>8</v>
      </c>
      <c r="C137" s="62" t="s">
        <v>26</v>
      </c>
      <c r="D137" s="61">
        <v>1</v>
      </c>
      <c r="E137" s="63">
        <v>7833.64</v>
      </c>
      <c r="F137" s="63">
        <f t="shared" ref="F137" si="45">D137*E137</f>
        <v>7833.64</v>
      </c>
      <c r="G137" s="63">
        <f t="shared" ref="G137" si="46">12*F137</f>
        <v>94003.680000000008</v>
      </c>
      <c r="H137" s="31">
        <f>F137-F104</f>
        <v>61.260000000000218</v>
      </c>
      <c r="I137" s="31">
        <f t="shared" si="43"/>
        <v>735.1200000000099</v>
      </c>
      <c r="K137" s="49"/>
    </row>
    <row r="138" spans="2:13" ht="15.75" thickBot="1" x14ac:dyDescent="0.3">
      <c r="B138" s="218">
        <v>9</v>
      </c>
      <c r="C138" s="29" t="s">
        <v>31</v>
      </c>
      <c r="D138" s="43"/>
      <c r="E138" s="45">
        <v>1445.72</v>
      </c>
      <c r="F138" s="45">
        <f>E138</f>
        <v>1445.72</v>
      </c>
      <c r="G138" s="45">
        <f>12*F138</f>
        <v>17348.64</v>
      </c>
      <c r="H138" s="213">
        <f>(F139+F138)-(F105+F106)</f>
        <v>0</v>
      </c>
      <c r="I138" s="213">
        <f>(G139+G138)-(G105+G106)</f>
        <v>0</v>
      </c>
      <c r="J138" s="48"/>
      <c r="K138" s="51"/>
    </row>
    <row r="139" spans="2:13" ht="15.75" thickBot="1" x14ac:dyDescent="0.3">
      <c r="B139" s="219"/>
      <c r="C139" s="29" t="s">
        <v>28</v>
      </c>
      <c r="D139" s="43"/>
      <c r="E139" s="45">
        <v>2496.4499999999998</v>
      </c>
      <c r="F139" s="45">
        <f>E139</f>
        <v>2496.4499999999998</v>
      </c>
      <c r="G139" s="45">
        <f>12*F139</f>
        <v>29957.399999999998</v>
      </c>
      <c r="H139" s="214"/>
      <c r="I139" s="214"/>
      <c r="J139" s="48"/>
      <c r="K139" s="51"/>
    </row>
    <row r="140" spans="2:13" ht="15.75" thickBot="1" x14ac:dyDescent="0.3">
      <c r="B140" s="215" t="s">
        <v>1</v>
      </c>
      <c r="C140" s="215"/>
      <c r="D140" s="55">
        <f>SUM(D129:D137)</f>
        <v>13</v>
      </c>
      <c r="E140" s="47"/>
      <c r="F140" s="47">
        <f>SUM(F129:F139)</f>
        <v>64593.850000000006</v>
      </c>
      <c r="G140" s="47">
        <f>SUM(G129:G139)</f>
        <v>775126.20000000019</v>
      </c>
      <c r="H140" s="31">
        <f>F140-F107</f>
        <v>-352.39999999999418</v>
      </c>
      <c r="I140" s="31">
        <f>G140-G107</f>
        <v>-4228.8000000000466</v>
      </c>
      <c r="K140" s="49"/>
    </row>
    <row r="141" spans="2:13" ht="15.75" thickBot="1" x14ac:dyDescent="0.3">
      <c r="E141" s="48"/>
      <c r="F141" s="48">
        <f>F140-F123</f>
        <v>67.880000000004657</v>
      </c>
      <c r="G141" s="48">
        <f>G140-G123</f>
        <v>814.56000000017229</v>
      </c>
    </row>
    <row r="142" spans="2:13" ht="15.75" thickBot="1" x14ac:dyDescent="0.3">
      <c r="B142" s="220" t="s">
        <v>75</v>
      </c>
      <c r="C142" s="221"/>
      <c r="D142" s="221"/>
      <c r="E142" s="221"/>
      <c r="F142" s="221"/>
      <c r="G142" s="222"/>
    </row>
    <row r="143" spans="2:13" ht="45.75" thickBot="1" x14ac:dyDescent="0.3">
      <c r="B143" s="18" t="s">
        <v>0</v>
      </c>
      <c r="C143" s="19" t="s">
        <v>14</v>
      </c>
      <c r="D143" s="19" t="s">
        <v>15</v>
      </c>
      <c r="E143" s="19" t="s">
        <v>53</v>
      </c>
      <c r="F143" s="19" t="s">
        <v>54</v>
      </c>
      <c r="G143" s="19" t="s">
        <v>55</v>
      </c>
      <c r="H143" s="21" t="s">
        <v>29</v>
      </c>
      <c r="I143" s="21" t="s">
        <v>30</v>
      </c>
    </row>
    <row r="144" spans="2:13" ht="15.75" thickBot="1" x14ac:dyDescent="0.3">
      <c r="B144" s="56">
        <v>1</v>
      </c>
      <c r="C144" s="29" t="s">
        <v>19</v>
      </c>
      <c r="D144" s="43">
        <v>2</v>
      </c>
      <c r="E144" s="45">
        <v>4823.63</v>
      </c>
      <c r="F144" s="45">
        <f t="shared" ref="F144:F150" si="47">D144*E144</f>
        <v>9647.26</v>
      </c>
      <c r="G144" s="45">
        <f>12*F144</f>
        <v>115767.12</v>
      </c>
      <c r="H144" s="31">
        <f>F144-F112</f>
        <v>0</v>
      </c>
      <c r="I144" s="31">
        <f>G144-G112</f>
        <v>0</v>
      </c>
      <c r="K144" s="49"/>
    </row>
    <row r="145" spans="2:11" ht="15.75" thickBot="1" x14ac:dyDescent="0.3">
      <c r="B145" s="218">
        <v>2</v>
      </c>
      <c r="C145" s="29" t="s">
        <v>20</v>
      </c>
      <c r="D145" s="43">
        <v>3</v>
      </c>
      <c r="E145" s="45">
        <v>4422.67</v>
      </c>
      <c r="F145" s="45">
        <f t="shared" si="47"/>
        <v>13268.01</v>
      </c>
      <c r="G145" s="45">
        <f t="shared" ref="G145:G150" si="48">12*F145</f>
        <v>159216.12</v>
      </c>
      <c r="H145" s="213">
        <f>(F146+F145)-(F113+F114)</f>
        <v>0</v>
      </c>
      <c r="I145" s="213">
        <f>(G146+G145)-(G113+G114)</f>
        <v>0</v>
      </c>
      <c r="J145" s="48"/>
      <c r="K145" s="51"/>
    </row>
    <row r="146" spans="2:11" ht="15.75" thickBot="1" x14ac:dyDescent="0.3">
      <c r="B146" s="219"/>
      <c r="C146" s="29" t="s">
        <v>42</v>
      </c>
      <c r="D146" s="43">
        <v>1</v>
      </c>
      <c r="E146" s="45">
        <v>4468.25</v>
      </c>
      <c r="F146" s="45">
        <f t="shared" si="47"/>
        <v>4468.25</v>
      </c>
      <c r="G146" s="45">
        <f t="shared" si="48"/>
        <v>53619</v>
      </c>
      <c r="H146" s="214"/>
      <c r="I146" s="214"/>
      <c r="J146" s="48"/>
      <c r="K146" s="51"/>
    </row>
    <row r="147" spans="2:11" ht="15.75" thickBot="1" x14ac:dyDescent="0.3">
      <c r="B147" s="56">
        <v>3</v>
      </c>
      <c r="C147" s="29" t="s">
        <v>21</v>
      </c>
      <c r="D147" s="43">
        <v>1</v>
      </c>
      <c r="E147" s="45">
        <v>3511.84</v>
      </c>
      <c r="F147" s="45">
        <f t="shared" si="47"/>
        <v>3511.84</v>
      </c>
      <c r="G147" s="45">
        <f t="shared" si="48"/>
        <v>42142.080000000002</v>
      </c>
      <c r="H147" s="31">
        <f>F147-F115</f>
        <v>0</v>
      </c>
      <c r="I147" s="31">
        <f>G147-G115</f>
        <v>0</v>
      </c>
      <c r="K147" s="49"/>
    </row>
    <row r="148" spans="2:11" ht="15.75" thickBot="1" x14ac:dyDescent="0.3">
      <c r="B148" s="37">
        <v>4</v>
      </c>
      <c r="C148" s="38" t="s">
        <v>22</v>
      </c>
      <c r="D148" s="44">
        <v>1</v>
      </c>
      <c r="E148" s="46">
        <v>3985.3</v>
      </c>
      <c r="F148" s="46">
        <f t="shared" si="47"/>
        <v>3985.3</v>
      </c>
      <c r="G148" s="46">
        <f t="shared" si="48"/>
        <v>47823.600000000006</v>
      </c>
      <c r="H148" s="31">
        <f t="shared" ref="H148:I152" si="49">F148-F116</f>
        <v>0</v>
      </c>
      <c r="I148" s="31">
        <f t="shared" si="49"/>
        <v>0</v>
      </c>
      <c r="K148" s="49"/>
    </row>
    <row r="149" spans="2:11" ht="15.75" thickBot="1" x14ac:dyDescent="0.3">
      <c r="B149" s="56">
        <v>5</v>
      </c>
      <c r="C149" s="29" t="s">
        <v>23</v>
      </c>
      <c r="D149" s="43">
        <v>1</v>
      </c>
      <c r="E149" s="45">
        <v>2892.45</v>
      </c>
      <c r="F149" s="45">
        <f t="shared" si="47"/>
        <v>2892.45</v>
      </c>
      <c r="G149" s="45">
        <f t="shared" si="48"/>
        <v>34709.399999999994</v>
      </c>
      <c r="H149" s="31">
        <f t="shared" si="49"/>
        <v>0</v>
      </c>
      <c r="I149" s="31">
        <f t="shared" si="49"/>
        <v>0</v>
      </c>
      <c r="K149" s="49"/>
    </row>
    <row r="150" spans="2:11" ht="15.75" thickBot="1" x14ac:dyDescent="0.3">
      <c r="B150" s="56">
        <v>6</v>
      </c>
      <c r="C150" s="29" t="s">
        <v>24</v>
      </c>
      <c r="D150" s="43">
        <v>2</v>
      </c>
      <c r="E150" s="45">
        <v>3909.16</v>
      </c>
      <c r="F150" s="45">
        <f t="shared" si="47"/>
        <v>7818.32</v>
      </c>
      <c r="G150" s="45">
        <f t="shared" si="48"/>
        <v>93819.839999999997</v>
      </c>
      <c r="H150" s="31">
        <f t="shared" si="49"/>
        <v>0</v>
      </c>
      <c r="I150" s="31">
        <f t="shared" si="49"/>
        <v>0</v>
      </c>
      <c r="K150" s="49"/>
    </row>
    <row r="151" spans="2:11" ht="15.75" thickBot="1" x14ac:dyDescent="0.3">
      <c r="B151" s="61">
        <v>7</v>
      </c>
      <c r="C151" s="62" t="s">
        <v>25</v>
      </c>
      <c r="D151" s="61">
        <v>1</v>
      </c>
      <c r="E151" s="63">
        <v>6839.04</v>
      </c>
      <c r="F151" s="63">
        <f>D151*E151</f>
        <v>6839.04</v>
      </c>
      <c r="G151" s="63">
        <f>12*F151</f>
        <v>82068.479999999996</v>
      </c>
      <c r="H151" s="31">
        <f>F151-F119</f>
        <v>-413.68000000000029</v>
      </c>
      <c r="I151" s="31">
        <f>G151-G119</f>
        <v>-4964.1600000000035</v>
      </c>
      <c r="K151" s="49"/>
    </row>
    <row r="152" spans="2:11" ht="15.75" thickBot="1" x14ac:dyDescent="0.3">
      <c r="B152" s="61">
        <v>8</v>
      </c>
      <c r="C152" s="62" t="s">
        <v>26</v>
      </c>
      <c r="D152" s="61">
        <v>1</v>
      </c>
      <c r="E152" s="63">
        <v>7817.81</v>
      </c>
      <c r="F152" s="63">
        <f t="shared" ref="F152" si="50">D152*E152</f>
        <v>7817.81</v>
      </c>
      <c r="G152" s="63">
        <f t="shared" ref="G152" si="51">12*F152</f>
        <v>93813.72</v>
      </c>
      <c r="H152" s="31">
        <f>F152-F120</f>
        <v>61.270000000000437</v>
      </c>
      <c r="I152" s="31">
        <f t="shared" si="49"/>
        <v>735.24000000000524</v>
      </c>
      <c r="K152" s="49"/>
    </row>
    <row r="153" spans="2:11" ht="15.75" thickBot="1" x14ac:dyDescent="0.3">
      <c r="B153" s="218">
        <v>9</v>
      </c>
      <c r="C153" s="29" t="s">
        <v>31</v>
      </c>
      <c r="D153" s="43"/>
      <c r="E153" s="45">
        <v>1428.83</v>
      </c>
      <c r="F153" s="45">
        <f>E153</f>
        <v>1428.83</v>
      </c>
      <c r="G153" s="45">
        <f>12*F153</f>
        <v>17145.96</v>
      </c>
      <c r="H153" s="213">
        <f>(F154+F153)-(F121+F122)</f>
        <v>0</v>
      </c>
      <c r="I153" s="213">
        <f>(G154+G153)-(G121+G122)</f>
        <v>0</v>
      </c>
      <c r="J153" s="48"/>
      <c r="K153" s="51"/>
    </row>
    <row r="154" spans="2:11" ht="15.75" thickBot="1" x14ac:dyDescent="0.3">
      <c r="B154" s="219"/>
      <c r="C154" s="29" t="s">
        <v>28</v>
      </c>
      <c r="D154" s="43"/>
      <c r="E154" s="45">
        <v>2496.4499999999998</v>
      </c>
      <c r="F154" s="45">
        <f>E154</f>
        <v>2496.4499999999998</v>
      </c>
      <c r="G154" s="45">
        <f>12*F154</f>
        <v>29957.399999999998</v>
      </c>
      <c r="H154" s="214"/>
      <c r="I154" s="214"/>
      <c r="J154" s="48"/>
      <c r="K154" s="51"/>
    </row>
    <row r="155" spans="2:11" ht="15.75" thickBot="1" x14ac:dyDescent="0.3">
      <c r="B155" s="215" t="s">
        <v>1</v>
      </c>
      <c r="C155" s="215"/>
      <c r="D155" s="55">
        <f>SUM(D144:D152)</f>
        <v>13</v>
      </c>
      <c r="E155" s="47"/>
      <c r="F155" s="47">
        <f>SUM(F144:F154)</f>
        <v>64173.56</v>
      </c>
      <c r="G155" s="47">
        <f>SUM(G144:G154)</f>
        <v>770082.72</v>
      </c>
      <c r="H155" s="31">
        <f>F155-F123</f>
        <v>-352.41000000000349</v>
      </c>
      <c r="I155" s="31">
        <f>G155-G123</f>
        <v>-4228.9200000000419</v>
      </c>
      <c r="K155" s="49"/>
    </row>
    <row r="156" spans="2:11" ht="15.75" thickBot="1" x14ac:dyDescent="0.3">
      <c r="E156" s="48"/>
      <c r="F156" s="48">
        <f>F155-F123</f>
        <v>-352.41000000000349</v>
      </c>
      <c r="G156" s="48">
        <f>G155-G123</f>
        <v>-4228.9200000000419</v>
      </c>
    </row>
    <row r="157" spans="2:11" ht="15.75" thickBot="1" x14ac:dyDescent="0.3">
      <c r="B157" s="204" t="s">
        <v>150</v>
      </c>
      <c r="C157" s="205"/>
      <c r="D157" s="205"/>
      <c r="E157" s="205"/>
      <c r="F157" s="205"/>
      <c r="G157" s="206"/>
    </row>
    <row r="158" spans="2:11" ht="45.75" thickBot="1" x14ac:dyDescent="0.3">
      <c r="B158" s="18" t="s">
        <v>0</v>
      </c>
      <c r="C158" s="19" t="s">
        <v>14</v>
      </c>
      <c r="D158" s="19" t="s">
        <v>15</v>
      </c>
      <c r="E158" s="19" t="s">
        <v>53</v>
      </c>
      <c r="F158" s="19" t="s">
        <v>54</v>
      </c>
      <c r="G158" s="19" t="s">
        <v>55</v>
      </c>
      <c r="H158" s="21" t="s">
        <v>29</v>
      </c>
      <c r="I158" s="21" t="s">
        <v>30</v>
      </c>
    </row>
    <row r="159" spans="2:11" ht="15.75" thickBot="1" x14ac:dyDescent="0.3">
      <c r="B159" s="161">
        <v>1</v>
      </c>
      <c r="C159" s="29" t="s">
        <v>19</v>
      </c>
      <c r="D159" s="43">
        <v>2</v>
      </c>
      <c r="E159" s="45">
        <v>4810.47</v>
      </c>
      <c r="F159" s="45">
        <f>D159*E159</f>
        <v>9620.94</v>
      </c>
      <c r="G159" s="45">
        <f>12*F159</f>
        <v>115451.28</v>
      </c>
      <c r="H159" s="31">
        <f>F159-F144</f>
        <v>-26.319999999999709</v>
      </c>
      <c r="I159" s="31">
        <f>G159-G144</f>
        <v>-315.83999999999651</v>
      </c>
      <c r="K159" s="49"/>
    </row>
    <row r="160" spans="2:11" ht="15.75" thickBot="1" x14ac:dyDescent="0.3">
      <c r="B160" s="218">
        <v>2</v>
      </c>
      <c r="C160" s="29" t="s">
        <v>20</v>
      </c>
      <c r="D160" s="43">
        <v>2</v>
      </c>
      <c r="E160" s="45">
        <v>4399.99</v>
      </c>
      <c r="F160" s="45">
        <f t="shared" ref="F160:F165" si="52">D160*E160</f>
        <v>8799.98</v>
      </c>
      <c r="G160" s="45">
        <f t="shared" ref="G160:G165" si="53">12*F160</f>
        <v>105599.76</v>
      </c>
      <c r="H160" s="213">
        <f>(F161+F160)-(F146+F145)</f>
        <v>-4490.9800000000032</v>
      </c>
      <c r="I160" s="213">
        <f>(G161+G160)-(G146+G145)</f>
        <v>-53891.760000000009</v>
      </c>
      <c r="J160" s="48"/>
      <c r="K160" s="51"/>
    </row>
    <row r="161" spans="2:11" ht="15.75" thickBot="1" x14ac:dyDescent="0.3">
      <c r="B161" s="219"/>
      <c r="C161" s="29" t="s">
        <v>42</v>
      </c>
      <c r="D161" s="43">
        <v>1</v>
      </c>
      <c r="E161" s="45">
        <v>4445.3</v>
      </c>
      <c r="F161" s="45">
        <f t="shared" si="52"/>
        <v>4445.3</v>
      </c>
      <c r="G161" s="45">
        <f t="shared" si="53"/>
        <v>53343.600000000006</v>
      </c>
      <c r="H161" s="214"/>
      <c r="I161" s="214"/>
      <c r="J161" s="48"/>
      <c r="K161" s="51"/>
    </row>
    <row r="162" spans="2:11" ht="15.75" thickBot="1" x14ac:dyDescent="0.3">
      <c r="B162" s="161">
        <v>3</v>
      </c>
      <c r="C162" s="29" t="s">
        <v>21</v>
      </c>
      <c r="D162" s="43">
        <v>1</v>
      </c>
      <c r="E162" s="45">
        <v>3494.31</v>
      </c>
      <c r="F162" s="45">
        <f t="shared" si="52"/>
        <v>3494.31</v>
      </c>
      <c r="G162" s="45">
        <f t="shared" si="53"/>
        <v>41931.72</v>
      </c>
      <c r="H162" s="31">
        <f>F162-F147</f>
        <v>-17.5300000000002</v>
      </c>
      <c r="I162" s="31">
        <f>G162-G147</f>
        <v>-210.36000000000058</v>
      </c>
      <c r="K162" s="49"/>
    </row>
    <row r="163" spans="2:11" ht="15.75" thickBot="1" x14ac:dyDescent="0.3">
      <c r="B163" s="37">
        <v>4</v>
      </c>
      <c r="C163" s="38" t="s">
        <v>22</v>
      </c>
      <c r="D163" s="44">
        <v>1</v>
      </c>
      <c r="E163" s="46">
        <v>3965.37</v>
      </c>
      <c r="F163" s="46">
        <f t="shared" si="52"/>
        <v>3965.37</v>
      </c>
      <c r="G163" s="46">
        <f t="shared" si="53"/>
        <v>47584.44</v>
      </c>
      <c r="H163" s="31">
        <f>F163-F148</f>
        <v>-19.930000000000291</v>
      </c>
      <c r="I163" s="31">
        <f>G163-G148</f>
        <v>-239.16000000000349</v>
      </c>
      <c r="K163" s="49"/>
    </row>
    <row r="164" spans="2:11" ht="15.75" thickBot="1" x14ac:dyDescent="0.3">
      <c r="B164" s="161">
        <v>5</v>
      </c>
      <c r="C164" s="29" t="s">
        <v>23</v>
      </c>
      <c r="D164" s="43">
        <v>1</v>
      </c>
      <c r="E164" s="45">
        <v>2879.27</v>
      </c>
      <c r="F164" s="45">
        <f t="shared" si="52"/>
        <v>2879.27</v>
      </c>
      <c r="G164" s="45">
        <f t="shared" si="53"/>
        <v>34551.24</v>
      </c>
      <c r="H164" s="31">
        <f t="shared" ref="H164:H165" si="54">F164-F149</f>
        <v>-13.179999999999836</v>
      </c>
      <c r="I164" s="31">
        <f t="shared" ref="I164:I165" si="55">G164-G149</f>
        <v>-158.15999999999622</v>
      </c>
      <c r="K164" s="49"/>
    </row>
    <row r="165" spans="2:11" ht="15.75" thickBot="1" x14ac:dyDescent="0.3">
      <c r="B165" s="161">
        <v>6</v>
      </c>
      <c r="C165" s="29" t="s">
        <v>24</v>
      </c>
      <c r="D165" s="43">
        <v>2</v>
      </c>
      <c r="E165" s="45">
        <v>3889.26</v>
      </c>
      <c r="F165" s="45">
        <f t="shared" si="52"/>
        <v>7778.52</v>
      </c>
      <c r="G165" s="45">
        <f t="shared" si="53"/>
        <v>93342.24</v>
      </c>
      <c r="H165" s="31">
        <f t="shared" si="54"/>
        <v>-39.799999999999272</v>
      </c>
      <c r="I165" s="31">
        <f t="shared" si="55"/>
        <v>-477.59999999999127</v>
      </c>
      <c r="K165" s="49"/>
    </row>
    <row r="166" spans="2:11" ht="15.75" thickBot="1" x14ac:dyDescent="0.3">
      <c r="B166" s="164">
        <v>7</v>
      </c>
      <c r="C166" s="165" t="s">
        <v>25</v>
      </c>
      <c r="D166" s="164">
        <v>1</v>
      </c>
      <c r="E166" s="166">
        <v>6805.5</v>
      </c>
      <c r="F166" s="166">
        <f>D166*E166</f>
        <v>6805.5</v>
      </c>
      <c r="G166" s="166">
        <f>12*F166</f>
        <v>81666</v>
      </c>
      <c r="H166" s="31">
        <f>F166-F151</f>
        <v>-33.539999999999964</v>
      </c>
      <c r="I166" s="31">
        <f>G166-G151</f>
        <v>-402.47999999999593</v>
      </c>
      <c r="K166" s="49"/>
    </row>
    <row r="167" spans="2:11" ht="15.75" thickBot="1" x14ac:dyDescent="0.3">
      <c r="B167" s="164">
        <v>8</v>
      </c>
      <c r="C167" s="165" t="s">
        <v>26</v>
      </c>
      <c r="D167" s="164">
        <v>1</v>
      </c>
      <c r="E167" s="166">
        <v>7778.44</v>
      </c>
      <c r="F167" s="166">
        <f t="shared" ref="F167" si="56">D167*E167</f>
        <v>7778.44</v>
      </c>
      <c r="G167" s="166">
        <f t="shared" ref="G167" si="57">12*F167</f>
        <v>93341.28</v>
      </c>
      <c r="H167" s="31">
        <f>F167-F152</f>
        <v>-39.3700000000008</v>
      </c>
      <c r="I167" s="31">
        <f>G167-G152</f>
        <v>-472.44000000000233</v>
      </c>
      <c r="K167" s="49"/>
    </row>
    <row r="168" spans="2:11" ht="15.75" thickBot="1" x14ac:dyDescent="0.3">
      <c r="B168" s="218">
        <v>9</v>
      </c>
      <c r="C168" s="29" t="s">
        <v>31</v>
      </c>
      <c r="D168" s="43"/>
      <c r="E168" s="45">
        <v>1420.31</v>
      </c>
      <c r="F168" s="45">
        <f>E168</f>
        <v>1420.31</v>
      </c>
      <c r="G168" s="45">
        <f>12*F168</f>
        <v>17043.72</v>
      </c>
      <c r="H168" s="213">
        <f>(F169+F168)-(F154+F153)</f>
        <v>-8.5199999999999818</v>
      </c>
      <c r="I168" s="213">
        <f>(G169+G168)-(G154+G153)</f>
        <v>-102.24000000000524</v>
      </c>
      <c r="J168" s="48"/>
      <c r="K168" s="51"/>
    </row>
    <row r="169" spans="2:11" ht="15.75" thickBot="1" x14ac:dyDescent="0.3">
      <c r="B169" s="219"/>
      <c r="C169" s="29" t="s">
        <v>28</v>
      </c>
      <c r="D169" s="43"/>
      <c r="E169" s="45">
        <v>2496.4499999999998</v>
      </c>
      <c r="F169" s="45">
        <f>E169</f>
        <v>2496.4499999999998</v>
      </c>
      <c r="G169" s="45">
        <f>12*F169</f>
        <v>29957.399999999998</v>
      </c>
      <c r="H169" s="214"/>
      <c r="I169" s="214"/>
      <c r="J169" s="48"/>
      <c r="K169" s="51"/>
    </row>
    <row r="170" spans="2:11" ht="15.75" thickBot="1" x14ac:dyDescent="0.3">
      <c r="B170" s="215" t="s">
        <v>1</v>
      </c>
      <c r="C170" s="215"/>
      <c r="D170" s="160">
        <f>SUM(D159:D167)</f>
        <v>12</v>
      </c>
      <c r="E170" s="47"/>
      <c r="F170" s="47">
        <f>SUM(F159:F169)</f>
        <v>59484.39</v>
      </c>
      <c r="G170" s="47">
        <f>SUM(G159:G169)</f>
        <v>713812.68</v>
      </c>
      <c r="H170" s="31">
        <f>F170-F155</f>
        <v>-4689.1699999999983</v>
      </c>
      <c r="I170" s="31">
        <f>G170-G155</f>
        <v>-56270.039999999921</v>
      </c>
      <c r="K170" s="49"/>
    </row>
    <row r="171" spans="2:11" ht="15.75" thickBot="1" x14ac:dyDescent="0.3">
      <c r="F171" s="48">
        <f>F170-F155</f>
        <v>-4689.1699999999983</v>
      </c>
      <c r="G171" s="48">
        <f>G170-G155</f>
        <v>-56270.039999999921</v>
      </c>
    </row>
    <row r="172" spans="2:11" ht="33" customHeight="1" thickBot="1" x14ac:dyDescent="0.3">
      <c r="B172" s="226" t="s">
        <v>163</v>
      </c>
      <c r="C172" s="227"/>
      <c r="D172" s="227"/>
      <c r="E172" s="227"/>
      <c r="F172" s="227"/>
      <c r="G172" s="228"/>
    </row>
    <row r="173" spans="2:11" ht="45.75" thickBot="1" x14ac:dyDescent="0.3">
      <c r="B173" s="18" t="s">
        <v>0</v>
      </c>
      <c r="C173" s="19" t="s">
        <v>14</v>
      </c>
      <c r="D173" s="19" t="s">
        <v>15</v>
      </c>
      <c r="E173" s="19" t="s">
        <v>53</v>
      </c>
      <c r="F173" s="19" t="s">
        <v>54</v>
      </c>
      <c r="G173" s="19" t="s">
        <v>55</v>
      </c>
      <c r="H173" s="21" t="s">
        <v>29</v>
      </c>
      <c r="I173" s="21" t="s">
        <v>30</v>
      </c>
    </row>
    <row r="174" spans="2:11" ht="15.75" thickBot="1" x14ac:dyDescent="0.3">
      <c r="B174" s="161">
        <v>1</v>
      </c>
      <c r="C174" s="29" t="s">
        <v>19</v>
      </c>
      <c r="D174" s="43">
        <v>2</v>
      </c>
      <c r="E174" s="45">
        <v>4927.38</v>
      </c>
      <c r="F174" s="45">
        <f>D174*E174</f>
        <v>9854.76</v>
      </c>
      <c r="G174" s="45">
        <f>12*F174</f>
        <v>118257.12</v>
      </c>
      <c r="H174" s="31">
        <f>F174-F159</f>
        <v>233.81999999999971</v>
      </c>
      <c r="I174" s="31">
        <f>G174-G159</f>
        <v>2805.8399999999965</v>
      </c>
      <c r="K174" s="49"/>
    </row>
    <row r="175" spans="2:11" ht="15.75" thickBot="1" x14ac:dyDescent="0.3">
      <c r="B175" s="218">
        <v>2</v>
      </c>
      <c r="C175" s="29" t="s">
        <v>20</v>
      </c>
      <c r="D175" s="43">
        <v>2</v>
      </c>
      <c r="E175" s="45">
        <v>4587.41</v>
      </c>
      <c r="F175" s="45">
        <f t="shared" ref="F175:F180" si="58">D175*E175</f>
        <v>9174.82</v>
      </c>
      <c r="G175" s="45">
        <f t="shared" ref="G175:G180" si="59">12*F175</f>
        <v>110097.84</v>
      </c>
      <c r="H175" s="213">
        <f>(F176+F175)-(F161+F160)</f>
        <v>564.35000000000218</v>
      </c>
      <c r="I175" s="213">
        <f>(G176+G175)-(G161+G160)</f>
        <v>6772.2000000000116</v>
      </c>
      <c r="J175" s="48"/>
      <c r="K175" s="51"/>
    </row>
    <row r="176" spans="2:11" ht="15.75" thickBot="1" x14ac:dyDescent="0.3">
      <c r="B176" s="219"/>
      <c r="C176" s="29" t="s">
        <v>42</v>
      </c>
      <c r="D176" s="43">
        <v>1</v>
      </c>
      <c r="E176" s="45">
        <v>4634.8100000000004</v>
      </c>
      <c r="F176" s="45">
        <f t="shared" si="58"/>
        <v>4634.8100000000004</v>
      </c>
      <c r="G176" s="45">
        <f t="shared" si="59"/>
        <v>55617.72</v>
      </c>
      <c r="H176" s="214"/>
      <c r="I176" s="214"/>
      <c r="J176" s="48"/>
      <c r="K176" s="51"/>
    </row>
    <row r="177" spans="2:13" ht="15.75" thickBot="1" x14ac:dyDescent="0.3">
      <c r="B177" s="161">
        <v>3</v>
      </c>
      <c r="C177" s="29" t="s">
        <v>21</v>
      </c>
      <c r="D177" s="43">
        <v>1</v>
      </c>
      <c r="E177" s="45">
        <v>3637.77</v>
      </c>
      <c r="F177" s="45">
        <f t="shared" si="58"/>
        <v>3637.77</v>
      </c>
      <c r="G177" s="45">
        <f t="shared" si="59"/>
        <v>43653.24</v>
      </c>
      <c r="H177" s="31">
        <f t="shared" ref="H177:I178" si="60">F177-F162</f>
        <v>143.46000000000004</v>
      </c>
      <c r="I177" s="31">
        <f t="shared" si="60"/>
        <v>1721.5199999999968</v>
      </c>
      <c r="K177" s="49"/>
    </row>
    <row r="178" spans="2:13" ht="15.75" thickBot="1" x14ac:dyDescent="0.3">
      <c r="B178" s="37">
        <v>4</v>
      </c>
      <c r="C178" s="38" t="s">
        <v>22</v>
      </c>
      <c r="D178" s="44">
        <v>1</v>
      </c>
      <c r="E178" s="46">
        <v>4123.7700000000004</v>
      </c>
      <c r="F178" s="46">
        <f t="shared" si="58"/>
        <v>4123.7700000000004</v>
      </c>
      <c r="G178" s="46">
        <f t="shared" si="59"/>
        <v>49485.240000000005</v>
      </c>
      <c r="H178" s="31">
        <f t="shared" si="60"/>
        <v>158.40000000000055</v>
      </c>
      <c r="I178" s="31">
        <f t="shared" si="60"/>
        <v>1900.8000000000029</v>
      </c>
      <c r="K178" s="49"/>
    </row>
    <row r="179" spans="2:13" ht="15.75" thickBot="1" x14ac:dyDescent="0.3">
      <c r="B179" s="167">
        <v>5</v>
      </c>
      <c r="C179" s="35" t="s">
        <v>23</v>
      </c>
      <c r="D179" s="172">
        <v>1</v>
      </c>
      <c r="E179" s="173">
        <v>2996.83</v>
      </c>
      <c r="F179" s="173">
        <f>D179*E179</f>
        <v>2996.83</v>
      </c>
      <c r="G179" s="173">
        <f>12*F179</f>
        <v>35961.96</v>
      </c>
      <c r="H179" s="174">
        <f>F179-F164</f>
        <v>117.55999999999995</v>
      </c>
      <c r="I179" s="174">
        <f>G179-G164</f>
        <v>1410.7200000000012</v>
      </c>
      <c r="K179" s="49"/>
    </row>
    <row r="180" spans="2:13" ht="15.75" thickBot="1" x14ac:dyDescent="0.3">
      <c r="B180" s="161">
        <v>6</v>
      </c>
      <c r="C180" s="29" t="s">
        <v>24</v>
      </c>
      <c r="D180" s="43">
        <v>2</v>
      </c>
      <c r="E180" s="45">
        <v>3889.26</v>
      </c>
      <c r="F180" s="45">
        <f t="shared" si="58"/>
        <v>7778.52</v>
      </c>
      <c r="G180" s="45">
        <f t="shared" si="59"/>
        <v>93342.24</v>
      </c>
      <c r="H180" s="31">
        <f>F180-F165</f>
        <v>0</v>
      </c>
      <c r="I180" s="31">
        <f t="shared" ref="I180" si="61">G180-G165</f>
        <v>0</v>
      </c>
      <c r="K180" s="49"/>
    </row>
    <row r="181" spans="2:13" ht="15.75" thickBot="1" x14ac:dyDescent="0.3">
      <c r="B181" s="175">
        <v>7</v>
      </c>
      <c r="C181" s="176" t="s">
        <v>25</v>
      </c>
      <c r="D181" s="175">
        <v>1</v>
      </c>
      <c r="E181" s="177">
        <v>7095.54</v>
      </c>
      <c r="F181" s="177">
        <f>D181*E181</f>
        <v>7095.54</v>
      </c>
      <c r="G181" s="177">
        <f>12*F181</f>
        <v>85146.48</v>
      </c>
      <c r="H181" s="31">
        <f>F181-F166</f>
        <v>290.03999999999996</v>
      </c>
      <c r="I181" s="31">
        <f>G181-G166</f>
        <v>3480.4799999999959</v>
      </c>
      <c r="K181" s="49"/>
    </row>
    <row r="182" spans="2:13" ht="15.75" thickBot="1" x14ac:dyDescent="0.3">
      <c r="B182" s="175">
        <v>8</v>
      </c>
      <c r="C182" s="176" t="s">
        <v>26</v>
      </c>
      <c r="D182" s="175">
        <v>1</v>
      </c>
      <c r="E182" s="177">
        <v>8112.9</v>
      </c>
      <c r="F182" s="177">
        <f t="shared" ref="F182" si="62">D182*E182</f>
        <v>8112.9</v>
      </c>
      <c r="G182" s="177">
        <f t="shared" ref="G182" si="63">12*F182</f>
        <v>97354.799999999988</v>
      </c>
      <c r="H182" s="31">
        <f>F182-F167</f>
        <v>334.46000000000004</v>
      </c>
      <c r="I182" s="31">
        <f>G182-G167</f>
        <v>4013.5199999999895</v>
      </c>
      <c r="K182" s="49"/>
    </row>
    <row r="183" spans="2:13" ht="15.75" thickBot="1" x14ac:dyDescent="0.3">
      <c r="B183" s="218">
        <v>9</v>
      </c>
      <c r="C183" s="29" t="s">
        <v>31</v>
      </c>
      <c r="D183" s="43"/>
      <c r="E183" s="45">
        <v>1420.31</v>
      </c>
      <c r="F183" s="45">
        <f>E183</f>
        <v>1420.31</v>
      </c>
      <c r="G183" s="45">
        <f>12*F183</f>
        <v>17043.72</v>
      </c>
      <c r="H183" s="213">
        <f>(F184+F183)-(F169+F168)</f>
        <v>0</v>
      </c>
      <c r="I183" s="213">
        <f>(G184+G183)-(G169+G168)</f>
        <v>0</v>
      </c>
      <c r="J183" s="48"/>
      <c r="K183" s="51"/>
    </row>
    <row r="184" spans="2:13" ht="15.75" thickBot="1" x14ac:dyDescent="0.3">
      <c r="B184" s="219"/>
      <c r="C184" s="29" t="s">
        <v>28</v>
      </c>
      <c r="D184" s="43"/>
      <c r="E184" s="45">
        <v>2496.4499999999998</v>
      </c>
      <c r="F184" s="45">
        <f>E184</f>
        <v>2496.4499999999998</v>
      </c>
      <c r="G184" s="45">
        <f>12*F184</f>
        <v>29957.399999999998</v>
      </c>
      <c r="H184" s="214"/>
      <c r="I184" s="214"/>
      <c r="J184" s="48"/>
      <c r="K184" s="51"/>
    </row>
    <row r="185" spans="2:13" ht="15.75" thickBot="1" x14ac:dyDescent="0.3">
      <c r="B185" s="215" t="s">
        <v>1</v>
      </c>
      <c r="C185" s="215"/>
      <c r="D185" s="160">
        <f>SUM(D174:D182)</f>
        <v>12</v>
      </c>
      <c r="E185" s="47"/>
      <c r="F185" s="47">
        <f>SUM(F174:F184)</f>
        <v>61326.479999999996</v>
      </c>
      <c r="G185" s="47">
        <f>SUM(G174:G184)</f>
        <v>735917.75999999989</v>
      </c>
      <c r="H185" s="31">
        <f>F185-F170</f>
        <v>1842.0899999999965</v>
      </c>
      <c r="I185" s="31">
        <f>G185-G170</f>
        <v>22105.079999999842</v>
      </c>
      <c r="K185" s="49"/>
    </row>
    <row r="186" spans="2:13" x14ac:dyDescent="0.25">
      <c r="F186" s="48">
        <f>F185-F170</f>
        <v>1842.0899999999965</v>
      </c>
      <c r="G186" s="48">
        <f>G185-G170</f>
        <v>22105.079999999842</v>
      </c>
    </row>
    <row r="187" spans="2:13" ht="15.75" thickBot="1" x14ac:dyDescent="0.3"/>
    <row r="188" spans="2:13" ht="15.75" thickBot="1" x14ac:dyDescent="0.3">
      <c r="B188" s="223" t="s">
        <v>166</v>
      </c>
      <c r="C188" s="223"/>
      <c r="D188" s="223"/>
      <c r="E188" s="223"/>
      <c r="F188" s="223"/>
      <c r="G188" s="223"/>
    </row>
    <row r="189" spans="2:13" ht="15.75" thickBot="1" x14ac:dyDescent="0.3">
      <c r="B189" s="220" t="s">
        <v>74</v>
      </c>
      <c r="C189" s="221"/>
      <c r="D189" s="221"/>
      <c r="E189" s="221"/>
      <c r="F189" s="221"/>
      <c r="G189" s="222"/>
    </row>
    <row r="190" spans="2:13" ht="45.75" thickBot="1" x14ac:dyDescent="0.3">
      <c r="B190" s="18" t="s">
        <v>0</v>
      </c>
      <c r="C190" s="19" t="s">
        <v>14</v>
      </c>
      <c r="D190" s="19" t="s">
        <v>15</v>
      </c>
      <c r="E190" s="19" t="s">
        <v>53</v>
      </c>
      <c r="F190" s="19" t="s">
        <v>54</v>
      </c>
      <c r="G190" s="19" t="s">
        <v>55</v>
      </c>
      <c r="H190" s="21" t="s">
        <v>29</v>
      </c>
      <c r="I190" s="21" t="s">
        <v>30</v>
      </c>
    </row>
    <row r="191" spans="2:13" ht="15.75" thickBot="1" x14ac:dyDescent="0.3">
      <c r="B191" s="169">
        <v>1</v>
      </c>
      <c r="C191" s="29" t="s">
        <v>19</v>
      </c>
      <c r="D191" s="43">
        <v>2</v>
      </c>
      <c r="E191" s="45">
        <v>4849.62</v>
      </c>
      <c r="F191" s="45">
        <f t="shared" ref="F191:F197" si="64">D191*E191</f>
        <v>9699.24</v>
      </c>
      <c r="G191" s="45">
        <f>12*F191</f>
        <v>116390.88</v>
      </c>
      <c r="H191" s="31">
        <f>F191-F129</f>
        <v>0</v>
      </c>
      <c r="I191" s="31">
        <f>G191-G129</f>
        <v>0</v>
      </c>
      <c r="K191" s="49"/>
    </row>
    <row r="192" spans="2:13" ht="16.5" thickBot="1" x14ac:dyDescent="0.35">
      <c r="B192" s="218">
        <v>2</v>
      </c>
      <c r="C192" s="29" t="s">
        <v>20</v>
      </c>
      <c r="D192" s="43">
        <v>3</v>
      </c>
      <c r="E192" s="45">
        <v>4454.5200000000004</v>
      </c>
      <c r="F192" s="45">
        <f t="shared" si="64"/>
        <v>13363.560000000001</v>
      </c>
      <c r="G192" s="45">
        <f t="shared" ref="G192:G194" si="65">12*F192</f>
        <v>160362.72000000003</v>
      </c>
      <c r="H192" s="213">
        <f>(F192+F193)-(F130+F131)</f>
        <v>0</v>
      </c>
      <c r="I192" s="213">
        <f>(G192+G193)-(G130+G131)</f>
        <v>0</v>
      </c>
      <c r="J192" s="48"/>
      <c r="K192" s="51"/>
      <c r="M192" s="65"/>
    </row>
    <row r="193" spans="2:13" ht="15.75" thickBot="1" x14ac:dyDescent="0.3">
      <c r="B193" s="219"/>
      <c r="C193" s="29" t="s">
        <v>42</v>
      </c>
      <c r="D193" s="43">
        <v>1</v>
      </c>
      <c r="E193" s="45">
        <v>4513.71</v>
      </c>
      <c r="F193" s="45">
        <f t="shared" si="64"/>
        <v>4513.71</v>
      </c>
      <c r="G193" s="45">
        <f t="shared" si="65"/>
        <v>54164.520000000004</v>
      </c>
      <c r="H193" s="214"/>
      <c r="I193" s="214"/>
      <c r="J193" s="48"/>
      <c r="K193" s="51"/>
    </row>
    <row r="194" spans="2:13" ht="15.75" thickBot="1" x14ac:dyDescent="0.3">
      <c r="B194" s="169">
        <v>3</v>
      </c>
      <c r="C194" s="29" t="s">
        <v>21</v>
      </c>
      <c r="D194" s="43">
        <v>1</v>
      </c>
      <c r="E194" s="45">
        <v>3545.11</v>
      </c>
      <c r="F194" s="45">
        <f t="shared" si="64"/>
        <v>3545.11</v>
      </c>
      <c r="G194" s="45">
        <f t="shared" si="65"/>
        <v>42541.32</v>
      </c>
      <c r="H194" s="31">
        <f>F194-F132</f>
        <v>0</v>
      </c>
      <c r="I194" s="31">
        <f>G194-G132</f>
        <v>0</v>
      </c>
      <c r="K194" s="49"/>
      <c r="M194" s="66"/>
    </row>
    <row r="195" spans="2:13" ht="15.75" thickBot="1" x14ac:dyDescent="0.3">
      <c r="B195" s="37">
        <v>4</v>
      </c>
      <c r="C195" s="38" t="s">
        <v>22</v>
      </c>
      <c r="D195" s="44">
        <v>1</v>
      </c>
      <c r="E195" s="46">
        <v>4024.08</v>
      </c>
      <c r="F195" s="46">
        <f t="shared" si="64"/>
        <v>4024.08</v>
      </c>
      <c r="G195" s="46">
        <f>12*F195</f>
        <v>48288.959999999999</v>
      </c>
      <c r="H195" s="31">
        <f t="shared" ref="H195:I199" si="66">F195-F133</f>
        <v>0</v>
      </c>
      <c r="I195" s="31">
        <f t="shared" si="66"/>
        <v>0</v>
      </c>
      <c r="K195" s="49"/>
      <c r="L195" s="64"/>
    </row>
    <row r="196" spans="2:13" ht="15.75" thickBot="1" x14ac:dyDescent="0.3">
      <c r="B196" s="169">
        <v>5</v>
      </c>
      <c r="C196" s="29" t="s">
        <v>23</v>
      </c>
      <c r="D196" s="43">
        <v>1</v>
      </c>
      <c r="E196" s="45">
        <v>2912.9</v>
      </c>
      <c r="F196" s="45">
        <f t="shared" si="64"/>
        <v>2912.9</v>
      </c>
      <c r="G196" s="45">
        <f t="shared" ref="G196:G197" si="67">12*F196</f>
        <v>34954.800000000003</v>
      </c>
      <c r="H196" s="31">
        <f t="shared" si="66"/>
        <v>0</v>
      </c>
      <c r="I196" s="31">
        <f t="shared" si="66"/>
        <v>0</v>
      </c>
      <c r="K196" s="49"/>
    </row>
    <row r="197" spans="2:13" ht="15.75" thickBot="1" x14ac:dyDescent="0.3">
      <c r="B197" s="169">
        <v>6</v>
      </c>
      <c r="C197" s="29" t="s">
        <v>24</v>
      </c>
      <c r="D197" s="43">
        <v>2</v>
      </c>
      <c r="E197" s="45">
        <v>4112.1899999999996</v>
      </c>
      <c r="F197" s="45">
        <f t="shared" si="64"/>
        <v>8224.3799999999992</v>
      </c>
      <c r="G197" s="45">
        <f t="shared" si="67"/>
        <v>98692.56</v>
      </c>
      <c r="H197" s="31">
        <f t="shared" si="66"/>
        <v>327.27999999999884</v>
      </c>
      <c r="I197" s="31">
        <f t="shared" si="66"/>
        <v>3927.359999999986</v>
      </c>
      <c r="K197" s="49"/>
      <c r="L197" s="64"/>
    </row>
    <row r="198" spans="2:13" ht="15.75" thickBot="1" x14ac:dyDescent="0.3">
      <c r="B198" s="44">
        <v>7</v>
      </c>
      <c r="C198" s="38" t="s">
        <v>25</v>
      </c>
      <c r="D198" s="44">
        <v>1</v>
      </c>
      <c r="E198" s="46">
        <v>6862.34</v>
      </c>
      <c r="F198" s="46">
        <f>D198*E198</f>
        <v>6862.34</v>
      </c>
      <c r="G198" s="46">
        <f>12*F198</f>
        <v>82348.08</v>
      </c>
      <c r="H198" s="31">
        <f t="shared" si="66"/>
        <v>0</v>
      </c>
      <c r="I198" s="31">
        <f t="shared" si="66"/>
        <v>0</v>
      </c>
      <c r="K198" s="49"/>
    </row>
    <row r="199" spans="2:13" ht="15.75" thickBot="1" x14ac:dyDescent="0.3">
      <c r="B199" s="44">
        <v>8</v>
      </c>
      <c r="C199" s="38" t="s">
        <v>26</v>
      </c>
      <c r="D199" s="44">
        <v>1</v>
      </c>
      <c r="E199" s="46">
        <v>7833.64</v>
      </c>
      <c r="F199" s="46">
        <f t="shared" ref="F199" si="68">D199*E199</f>
        <v>7833.64</v>
      </c>
      <c r="G199" s="46">
        <f t="shared" ref="G199" si="69">12*F199</f>
        <v>94003.680000000008</v>
      </c>
      <c r="H199" s="31">
        <f t="shared" si="66"/>
        <v>0</v>
      </c>
      <c r="I199" s="31">
        <f t="shared" si="66"/>
        <v>0</v>
      </c>
      <c r="K199" s="49"/>
    </row>
    <row r="200" spans="2:13" ht="15.75" thickBot="1" x14ac:dyDescent="0.3">
      <c r="B200" s="218">
        <v>9</v>
      </c>
      <c r="C200" s="29" t="s">
        <v>31</v>
      </c>
      <c r="D200" s="43"/>
      <c r="E200" s="45">
        <v>1509.59</v>
      </c>
      <c r="F200" s="45">
        <f>E200</f>
        <v>1509.59</v>
      </c>
      <c r="G200" s="45">
        <f>12*F200</f>
        <v>18115.079999999998</v>
      </c>
      <c r="H200" s="213">
        <f>(F200+F201)-(F138+F139)</f>
        <v>63.869999999999891</v>
      </c>
      <c r="I200" s="213">
        <f>(G200+G201)-(G138+G139)</f>
        <v>766.44000000000233</v>
      </c>
      <c r="J200" s="48"/>
      <c r="K200" s="51"/>
    </row>
    <row r="201" spans="2:13" ht="15.75" thickBot="1" x14ac:dyDescent="0.3">
      <c r="B201" s="219"/>
      <c r="C201" s="29" t="s">
        <v>28</v>
      </c>
      <c r="D201" s="43"/>
      <c r="E201" s="45">
        <v>2496.4499999999998</v>
      </c>
      <c r="F201" s="45">
        <f>E201</f>
        <v>2496.4499999999998</v>
      </c>
      <c r="G201" s="45">
        <f>12*F201</f>
        <v>29957.399999999998</v>
      </c>
      <c r="H201" s="214"/>
      <c r="I201" s="214"/>
      <c r="J201" s="48"/>
      <c r="K201" s="51"/>
    </row>
    <row r="202" spans="2:13" ht="15.75" thickBot="1" x14ac:dyDescent="0.3">
      <c r="B202" s="215" t="s">
        <v>1</v>
      </c>
      <c r="C202" s="215"/>
      <c r="D202" s="168">
        <f>SUM(D191:D199)</f>
        <v>13</v>
      </c>
      <c r="E202" s="47"/>
      <c r="F202" s="47">
        <f>SUM(F191:F201)</f>
        <v>64985</v>
      </c>
      <c r="G202" s="47">
        <f>SUM(G191:G201)</f>
        <v>779820</v>
      </c>
      <c r="H202" s="31">
        <f>SUM(H191:H201)</f>
        <v>391.14999999999873</v>
      </c>
      <c r="I202" s="31">
        <f>SUM(I191:I201)</f>
        <v>4693.7999999999884</v>
      </c>
      <c r="K202" s="49"/>
    </row>
    <row r="203" spans="2:13" ht="15.75" thickBot="1" x14ac:dyDescent="0.3"/>
    <row r="204" spans="2:13" ht="15.75" thickBot="1" x14ac:dyDescent="0.3">
      <c r="B204" s="220" t="s">
        <v>164</v>
      </c>
      <c r="C204" s="221"/>
      <c r="D204" s="221"/>
      <c r="E204" s="221"/>
      <c r="F204" s="221"/>
      <c r="G204" s="222"/>
    </row>
    <row r="205" spans="2:13" ht="45.75" thickBot="1" x14ac:dyDescent="0.3">
      <c r="B205" s="18" t="s">
        <v>0</v>
      </c>
      <c r="C205" s="19" t="s">
        <v>14</v>
      </c>
      <c r="D205" s="19" t="s">
        <v>15</v>
      </c>
      <c r="E205" s="19" t="s">
        <v>53</v>
      </c>
      <c r="F205" s="19" t="s">
        <v>54</v>
      </c>
      <c r="G205" s="19" t="s">
        <v>55</v>
      </c>
      <c r="H205" s="21" t="s">
        <v>29</v>
      </c>
      <c r="I205" s="21" t="s">
        <v>30</v>
      </c>
    </row>
    <row r="206" spans="2:13" ht="15.75" thickBot="1" x14ac:dyDescent="0.3">
      <c r="B206" s="169">
        <v>1</v>
      </c>
      <c r="C206" s="29" t="s">
        <v>19</v>
      </c>
      <c r="D206" s="43">
        <v>2</v>
      </c>
      <c r="E206" s="45">
        <v>4823.63</v>
      </c>
      <c r="F206" s="45">
        <f t="shared" ref="F206:F212" si="70">D206*E206</f>
        <v>9647.26</v>
      </c>
      <c r="G206" s="45">
        <f>12*F206</f>
        <v>115767.12</v>
      </c>
      <c r="H206" s="31">
        <f>F206-F144</f>
        <v>0</v>
      </c>
      <c r="I206" s="31">
        <f>G206-G144</f>
        <v>0</v>
      </c>
    </row>
    <row r="207" spans="2:13" ht="15.75" thickBot="1" x14ac:dyDescent="0.3">
      <c r="B207" s="218">
        <v>2</v>
      </c>
      <c r="C207" s="29" t="s">
        <v>20</v>
      </c>
      <c r="D207" s="43">
        <v>3</v>
      </c>
      <c r="E207" s="45">
        <v>4422.67</v>
      </c>
      <c r="F207" s="45">
        <f t="shared" si="70"/>
        <v>13268.01</v>
      </c>
      <c r="G207" s="45">
        <f t="shared" ref="G207:G212" si="71">12*F207</f>
        <v>159216.12</v>
      </c>
      <c r="H207" s="213">
        <f>(F207+F208)-(F145+F146)</f>
        <v>0</v>
      </c>
      <c r="I207" s="213">
        <f>(G207+G208)-(G145+G146)</f>
        <v>0</v>
      </c>
    </row>
    <row r="208" spans="2:13" ht="15.75" thickBot="1" x14ac:dyDescent="0.3">
      <c r="B208" s="219"/>
      <c r="C208" s="29" t="s">
        <v>42</v>
      </c>
      <c r="D208" s="43">
        <v>1</v>
      </c>
      <c r="E208" s="45">
        <v>4468.25</v>
      </c>
      <c r="F208" s="45">
        <f t="shared" si="70"/>
        <v>4468.25</v>
      </c>
      <c r="G208" s="45">
        <f t="shared" si="71"/>
        <v>53619</v>
      </c>
      <c r="H208" s="214"/>
      <c r="I208" s="214"/>
    </row>
    <row r="209" spans="2:9" ht="15.75" thickBot="1" x14ac:dyDescent="0.3">
      <c r="B209" s="169">
        <v>3</v>
      </c>
      <c r="C209" s="29" t="s">
        <v>21</v>
      </c>
      <c r="D209" s="43">
        <v>1</v>
      </c>
      <c r="E209" s="45">
        <v>3511.84</v>
      </c>
      <c r="F209" s="45">
        <f t="shared" si="70"/>
        <v>3511.84</v>
      </c>
      <c r="G209" s="45">
        <f t="shared" si="71"/>
        <v>42142.080000000002</v>
      </c>
      <c r="H209" s="31">
        <f>F209-F147</f>
        <v>0</v>
      </c>
      <c r="I209" s="31">
        <f>G209-G147</f>
        <v>0</v>
      </c>
    </row>
    <row r="210" spans="2:9" ht="15.75" thickBot="1" x14ac:dyDescent="0.3">
      <c r="B210" s="37">
        <v>4</v>
      </c>
      <c r="C210" s="38" t="s">
        <v>22</v>
      </c>
      <c r="D210" s="44">
        <v>1</v>
      </c>
      <c r="E210" s="46">
        <v>3985.3</v>
      </c>
      <c r="F210" s="46">
        <f t="shared" si="70"/>
        <v>3985.3</v>
      </c>
      <c r="G210" s="46">
        <f t="shared" si="71"/>
        <v>47823.600000000006</v>
      </c>
      <c r="H210" s="31">
        <f t="shared" ref="H210:H214" si="72">F210-F148</f>
        <v>0</v>
      </c>
      <c r="I210" s="31">
        <f t="shared" ref="I210:I214" si="73">G210-G148</f>
        <v>0</v>
      </c>
    </row>
    <row r="211" spans="2:9" ht="15.75" thickBot="1" x14ac:dyDescent="0.3">
      <c r="B211" s="169">
        <v>5</v>
      </c>
      <c r="C211" s="29" t="s">
        <v>23</v>
      </c>
      <c r="D211" s="43">
        <v>1</v>
      </c>
      <c r="E211" s="45">
        <v>2892.45</v>
      </c>
      <c r="F211" s="45">
        <f t="shared" si="70"/>
        <v>2892.45</v>
      </c>
      <c r="G211" s="45">
        <f t="shared" si="71"/>
        <v>34709.399999999994</v>
      </c>
      <c r="H211" s="31">
        <f t="shared" si="72"/>
        <v>0</v>
      </c>
      <c r="I211" s="31">
        <f t="shared" si="73"/>
        <v>0</v>
      </c>
    </row>
    <row r="212" spans="2:9" ht="15.75" thickBot="1" x14ac:dyDescent="0.3">
      <c r="B212" s="169">
        <v>6</v>
      </c>
      <c r="C212" s="29" t="s">
        <v>24</v>
      </c>
      <c r="D212" s="43">
        <v>2</v>
      </c>
      <c r="E212" s="45">
        <v>4071.81</v>
      </c>
      <c r="F212" s="45">
        <f t="shared" si="70"/>
        <v>8143.62</v>
      </c>
      <c r="G212" s="45">
        <f t="shared" si="71"/>
        <v>97723.44</v>
      </c>
      <c r="H212" s="31">
        <f t="shared" si="72"/>
        <v>325.30000000000018</v>
      </c>
      <c r="I212" s="31">
        <f t="shared" si="73"/>
        <v>3903.6000000000058</v>
      </c>
    </row>
    <row r="213" spans="2:9" ht="15.75" thickBot="1" x14ac:dyDescent="0.3">
      <c r="B213" s="44">
        <v>7</v>
      </c>
      <c r="C213" s="38" t="s">
        <v>25</v>
      </c>
      <c r="D213" s="44">
        <v>1</v>
      </c>
      <c r="E213" s="46">
        <v>6839.04</v>
      </c>
      <c r="F213" s="46">
        <f>D213*E213</f>
        <v>6839.04</v>
      </c>
      <c r="G213" s="46">
        <f>12*F213</f>
        <v>82068.479999999996</v>
      </c>
      <c r="H213" s="31">
        <f t="shared" si="72"/>
        <v>0</v>
      </c>
      <c r="I213" s="31">
        <f t="shared" si="73"/>
        <v>0</v>
      </c>
    </row>
    <row r="214" spans="2:9" ht="15.75" thickBot="1" x14ac:dyDescent="0.3">
      <c r="B214" s="44">
        <v>8</v>
      </c>
      <c r="C214" s="38" t="s">
        <v>26</v>
      </c>
      <c r="D214" s="44">
        <v>1</v>
      </c>
      <c r="E214" s="46">
        <v>7817.81</v>
      </c>
      <c r="F214" s="46">
        <f t="shared" ref="F214" si="74">D214*E214</f>
        <v>7817.81</v>
      </c>
      <c r="G214" s="46">
        <f t="shared" ref="G214" si="75">12*F214</f>
        <v>93813.72</v>
      </c>
      <c r="H214" s="31">
        <f t="shared" si="72"/>
        <v>0</v>
      </c>
      <c r="I214" s="31">
        <f t="shared" si="73"/>
        <v>0</v>
      </c>
    </row>
    <row r="215" spans="2:9" ht="15.75" thickBot="1" x14ac:dyDescent="0.3">
      <c r="B215" s="218">
        <v>9</v>
      </c>
      <c r="C215" s="29" t="s">
        <v>31</v>
      </c>
      <c r="D215" s="43"/>
      <c r="E215" s="45">
        <v>1492.98</v>
      </c>
      <c r="F215" s="45">
        <f>E215</f>
        <v>1492.98</v>
      </c>
      <c r="G215" s="45">
        <f>12*F215</f>
        <v>17915.760000000002</v>
      </c>
      <c r="H215" s="213">
        <f>(F215+F216)-(F153+F154)</f>
        <v>64.150000000000091</v>
      </c>
      <c r="I215" s="213">
        <f>(G215+G216)-(G153+G154)</f>
        <v>769.80000000000291</v>
      </c>
    </row>
    <row r="216" spans="2:9" ht="15.75" thickBot="1" x14ac:dyDescent="0.3">
      <c r="B216" s="219"/>
      <c r="C216" s="29" t="s">
        <v>28</v>
      </c>
      <c r="D216" s="43"/>
      <c r="E216" s="45">
        <v>2496.4499999999998</v>
      </c>
      <c r="F216" s="45">
        <f>E216</f>
        <v>2496.4499999999998</v>
      </c>
      <c r="G216" s="45">
        <f>12*F216</f>
        <v>29957.399999999998</v>
      </c>
      <c r="H216" s="214"/>
      <c r="I216" s="214"/>
    </row>
    <row r="217" spans="2:9" ht="15.75" thickBot="1" x14ac:dyDescent="0.3">
      <c r="B217" s="215" t="s">
        <v>1</v>
      </c>
      <c r="C217" s="215"/>
      <c r="D217" s="168">
        <f>SUM(D206:D214)</f>
        <v>13</v>
      </c>
      <c r="E217" s="47"/>
      <c r="F217" s="47">
        <f>SUM(F206:F216)</f>
        <v>64563.01</v>
      </c>
      <c r="G217" s="47">
        <f>SUM(G206:G216)</f>
        <v>774756.12</v>
      </c>
      <c r="H217" s="31">
        <f>SUM(H206:H216)</f>
        <v>389.45000000000027</v>
      </c>
      <c r="I217" s="31">
        <f>SUM(I206:I216)</f>
        <v>4673.4000000000087</v>
      </c>
    </row>
    <row r="218" spans="2:9" ht="15.75" thickBot="1" x14ac:dyDescent="0.3"/>
    <row r="219" spans="2:9" ht="15.75" thickBot="1" x14ac:dyDescent="0.3">
      <c r="B219" s="220" t="s">
        <v>165</v>
      </c>
      <c r="C219" s="221"/>
      <c r="D219" s="221"/>
      <c r="E219" s="221"/>
      <c r="F219" s="221"/>
      <c r="G219" s="222"/>
    </row>
    <row r="220" spans="2:9" ht="45.75" thickBot="1" x14ac:dyDescent="0.3">
      <c r="B220" s="18" t="s">
        <v>0</v>
      </c>
      <c r="C220" s="19" t="s">
        <v>14</v>
      </c>
      <c r="D220" s="19" t="s">
        <v>15</v>
      </c>
      <c r="E220" s="19" t="s">
        <v>53</v>
      </c>
      <c r="F220" s="19" t="s">
        <v>54</v>
      </c>
      <c r="G220" s="19" t="s">
        <v>55</v>
      </c>
      <c r="H220" s="21" t="s">
        <v>29</v>
      </c>
      <c r="I220" s="21" t="s">
        <v>30</v>
      </c>
    </row>
    <row r="221" spans="2:9" ht="15.75" thickBot="1" x14ac:dyDescent="0.3">
      <c r="B221" s="169">
        <v>1</v>
      </c>
      <c r="C221" s="29" t="s">
        <v>19</v>
      </c>
      <c r="D221" s="43">
        <v>2</v>
      </c>
      <c r="E221" s="45">
        <v>4927.38</v>
      </c>
      <c r="F221" s="45">
        <f t="shared" ref="F221:F227" si="76">D221*E221</f>
        <v>9854.76</v>
      </c>
      <c r="G221" s="45">
        <f>12*F221</f>
        <v>118257.12</v>
      </c>
      <c r="H221" s="31">
        <f>F221-F174</f>
        <v>0</v>
      </c>
      <c r="I221" s="31">
        <f>G221-G174</f>
        <v>0</v>
      </c>
    </row>
    <row r="222" spans="2:9" ht="15.75" thickBot="1" x14ac:dyDescent="0.3">
      <c r="B222" s="218">
        <v>2</v>
      </c>
      <c r="C222" s="29" t="s">
        <v>20</v>
      </c>
      <c r="D222" s="43">
        <v>2</v>
      </c>
      <c r="E222" s="45">
        <v>4587.41</v>
      </c>
      <c r="F222" s="45">
        <f t="shared" si="76"/>
        <v>9174.82</v>
      </c>
      <c r="G222" s="45">
        <f t="shared" ref="G222:G227" si="77">12*F222</f>
        <v>110097.84</v>
      </c>
      <c r="H222" s="213">
        <f>(F222+F223)-(F175+F176)</f>
        <v>0</v>
      </c>
      <c r="I222" s="213">
        <f>(G222+G223)-(G175+G176)</f>
        <v>0</v>
      </c>
    </row>
    <row r="223" spans="2:9" ht="15.75" thickBot="1" x14ac:dyDescent="0.3">
      <c r="B223" s="219"/>
      <c r="C223" s="29" t="s">
        <v>42</v>
      </c>
      <c r="D223" s="43">
        <v>1</v>
      </c>
      <c r="E223" s="45">
        <v>4634.8100000000004</v>
      </c>
      <c r="F223" s="45">
        <f t="shared" si="76"/>
        <v>4634.8100000000004</v>
      </c>
      <c r="G223" s="45">
        <f t="shared" si="77"/>
        <v>55617.72</v>
      </c>
      <c r="H223" s="214"/>
      <c r="I223" s="214"/>
    </row>
    <row r="224" spans="2:9" ht="15.75" thickBot="1" x14ac:dyDescent="0.3">
      <c r="B224" s="169">
        <v>3</v>
      </c>
      <c r="C224" s="29" t="s">
        <v>21</v>
      </c>
      <c r="D224" s="43">
        <v>1</v>
      </c>
      <c r="E224" s="45">
        <v>3637.77</v>
      </c>
      <c r="F224" s="45">
        <f t="shared" si="76"/>
        <v>3637.77</v>
      </c>
      <c r="G224" s="45">
        <f t="shared" si="77"/>
        <v>43653.24</v>
      </c>
      <c r="H224" s="31">
        <f>F224-F177</f>
        <v>0</v>
      </c>
      <c r="I224" s="31">
        <f>G224-G177</f>
        <v>0</v>
      </c>
    </row>
    <row r="225" spans="2:13" ht="15.75" thickBot="1" x14ac:dyDescent="0.3">
      <c r="B225" s="37">
        <v>4</v>
      </c>
      <c r="C225" s="38" t="s">
        <v>22</v>
      </c>
      <c r="D225" s="44">
        <v>1</v>
      </c>
      <c r="E225" s="46">
        <v>4123.7700000000004</v>
      </c>
      <c r="F225" s="46">
        <f t="shared" si="76"/>
        <v>4123.7700000000004</v>
      </c>
      <c r="G225" s="46">
        <f t="shared" si="77"/>
        <v>49485.240000000005</v>
      </c>
      <c r="H225" s="31">
        <f t="shared" ref="H225:I225" si="78">F225-F178</f>
        <v>0</v>
      </c>
      <c r="I225" s="31">
        <f t="shared" si="78"/>
        <v>0</v>
      </c>
      <c r="J225" s="216" t="s">
        <v>187</v>
      </c>
      <c r="K225" s="217"/>
      <c r="L225" s="217"/>
    </row>
    <row r="226" spans="2:13" ht="15.75" thickBot="1" x14ac:dyDescent="0.3">
      <c r="B226" s="169">
        <v>5</v>
      </c>
      <c r="C226" s="29" t="s">
        <v>23</v>
      </c>
      <c r="D226" s="43">
        <v>1</v>
      </c>
      <c r="E226" s="45">
        <v>2996.83</v>
      </c>
      <c r="F226" s="45">
        <f t="shared" si="76"/>
        <v>2996.83</v>
      </c>
      <c r="G226" s="45">
        <f t="shared" si="77"/>
        <v>35961.96</v>
      </c>
      <c r="H226" s="31">
        <f t="shared" ref="H226:I226" si="79">F226-F179</f>
        <v>0</v>
      </c>
      <c r="I226" s="31">
        <f t="shared" si="79"/>
        <v>0</v>
      </c>
      <c r="J226" s="216"/>
      <c r="K226" s="217"/>
      <c r="L226" s="217"/>
    </row>
    <row r="227" spans="2:13" ht="15.75" thickBot="1" x14ac:dyDescent="0.3">
      <c r="B227" s="169">
        <v>6</v>
      </c>
      <c r="C227" s="29" t="s">
        <v>24</v>
      </c>
      <c r="D227" s="43">
        <v>2</v>
      </c>
      <c r="E227" s="45">
        <v>4221.95</v>
      </c>
      <c r="F227" s="45">
        <f t="shared" si="76"/>
        <v>8443.9</v>
      </c>
      <c r="G227" s="45">
        <f t="shared" si="77"/>
        <v>101326.79999999999</v>
      </c>
      <c r="H227" s="31">
        <f t="shared" ref="H227:I227" si="80">F227-F180</f>
        <v>665.3799999999992</v>
      </c>
      <c r="I227" s="31">
        <f t="shared" si="80"/>
        <v>7984.5599999999831</v>
      </c>
      <c r="J227" s="216"/>
      <c r="K227" s="217"/>
      <c r="L227" s="217"/>
    </row>
    <row r="228" spans="2:13" ht="15.75" thickBot="1" x14ac:dyDescent="0.3">
      <c r="B228" s="44">
        <v>7</v>
      </c>
      <c r="C228" s="38" t="s">
        <v>25</v>
      </c>
      <c r="D228" s="44">
        <v>1</v>
      </c>
      <c r="E228" s="46">
        <v>7095.54</v>
      </c>
      <c r="F228" s="46">
        <f>D228*E228</f>
        <v>7095.54</v>
      </c>
      <c r="G228" s="46">
        <f>12*F228</f>
        <v>85146.48</v>
      </c>
      <c r="H228" s="31">
        <f t="shared" ref="H228:I228" si="81">F228-F181</f>
        <v>0</v>
      </c>
      <c r="I228" s="31">
        <f t="shared" si="81"/>
        <v>0</v>
      </c>
    </row>
    <row r="229" spans="2:13" ht="15.75" thickBot="1" x14ac:dyDescent="0.3">
      <c r="B229" s="44">
        <v>8</v>
      </c>
      <c r="C229" s="38" t="s">
        <v>26</v>
      </c>
      <c r="D229" s="44">
        <v>1</v>
      </c>
      <c r="E229" s="46">
        <v>8112.9</v>
      </c>
      <c r="F229" s="46">
        <f t="shared" ref="F229" si="82">D229*E229</f>
        <v>8112.9</v>
      </c>
      <c r="G229" s="46">
        <f t="shared" ref="G229" si="83">12*F229</f>
        <v>97354.799999999988</v>
      </c>
      <c r="H229" s="31">
        <f t="shared" ref="H229:I229" si="84">F229-F182</f>
        <v>0</v>
      </c>
      <c r="I229" s="31">
        <f t="shared" si="84"/>
        <v>0</v>
      </c>
    </row>
    <row r="230" spans="2:13" ht="15.75" thickBot="1" x14ac:dyDescent="0.3">
      <c r="B230" s="218">
        <v>9</v>
      </c>
      <c r="C230" s="29" t="s">
        <v>31</v>
      </c>
      <c r="D230" s="43"/>
      <c r="E230" s="45">
        <v>1552.1</v>
      </c>
      <c r="F230" s="45">
        <f>E230</f>
        <v>1552.1</v>
      </c>
      <c r="G230" s="45">
        <f>12*F230</f>
        <v>18625.199999999997</v>
      </c>
      <c r="H230" s="213">
        <f>(F230+F231)-(F183+F184)</f>
        <v>131.78999999999996</v>
      </c>
      <c r="I230" s="213">
        <f>(G230+G231)-(G183+G184)</f>
        <v>1581.4799999999959</v>
      </c>
    </row>
    <row r="231" spans="2:13" ht="15.75" thickBot="1" x14ac:dyDescent="0.3">
      <c r="B231" s="219"/>
      <c r="C231" s="29" t="s">
        <v>28</v>
      </c>
      <c r="D231" s="43"/>
      <c r="E231" s="45">
        <v>2496.4499999999998</v>
      </c>
      <c r="F231" s="45">
        <f>E231</f>
        <v>2496.4499999999998</v>
      </c>
      <c r="G231" s="45">
        <f>12*F231</f>
        <v>29957.399999999998</v>
      </c>
      <c r="H231" s="214"/>
      <c r="I231" s="214"/>
    </row>
    <row r="232" spans="2:13" ht="15.75" thickBot="1" x14ac:dyDescent="0.3">
      <c r="B232" s="215" t="s">
        <v>1</v>
      </c>
      <c r="C232" s="215"/>
      <c r="D232" s="168">
        <f>SUM(D221:D229)</f>
        <v>12</v>
      </c>
      <c r="E232" s="47"/>
      <c r="F232" s="47">
        <f>SUM(F221:F231)</f>
        <v>62123.65</v>
      </c>
      <c r="G232" s="47">
        <f>SUM(G221:G231)</f>
        <v>745483.79999999993</v>
      </c>
      <c r="H232" s="31">
        <f>F232-F185</f>
        <v>797.17000000000553</v>
      </c>
      <c r="I232" s="31">
        <f>G232-G185</f>
        <v>9566.0400000000373</v>
      </c>
    </row>
    <row r="233" spans="2:13" x14ac:dyDescent="0.25">
      <c r="F233" s="48">
        <f>F232-F185</f>
        <v>797.17000000000553</v>
      </c>
      <c r="G233" s="48">
        <f>G232-G185</f>
        <v>9566.0400000000373</v>
      </c>
    </row>
    <row r="234" spans="2:13" ht="15.75" thickBot="1" x14ac:dyDescent="0.3"/>
    <row r="235" spans="2:13" ht="15.75" thickBot="1" x14ac:dyDescent="0.3">
      <c r="B235" s="223" t="s">
        <v>189</v>
      </c>
      <c r="C235" s="223"/>
      <c r="D235" s="223"/>
      <c r="E235" s="223"/>
      <c r="F235" s="223"/>
      <c r="G235" s="223"/>
      <c r="H235" t="s">
        <v>190</v>
      </c>
    </row>
    <row r="236" spans="2:13" ht="15.75" thickBot="1" x14ac:dyDescent="0.3">
      <c r="B236" s="220" t="s">
        <v>185</v>
      </c>
      <c r="C236" s="221"/>
      <c r="D236" s="221"/>
      <c r="E236" s="221"/>
      <c r="F236" s="221"/>
      <c r="G236" s="222"/>
    </row>
    <row r="237" spans="2:13" ht="45.75" thickBot="1" x14ac:dyDescent="0.3">
      <c r="B237" s="18" t="s">
        <v>0</v>
      </c>
      <c r="C237" s="19" t="s">
        <v>14</v>
      </c>
      <c r="D237" s="19" t="s">
        <v>15</v>
      </c>
      <c r="E237" s="19" t="s">
        <v>53</v>
      </c>
      <c r="F237" s="19" t="s">
        <v>54</v>
      </c>
      <c r="G237" s="19" t="s">
        <v>55</v>
      </c>
      <c r="H237" s="21" t="s">
        <v>29</v>
      </c>
      <c r="I237" s="21" t="s">
        <v>30</v>
      </c>
    </row>
    <row r="238" spans="2:13" ht="15.75" thickBot="1" x14ac:dyDescent="0.3">
      <c r="B238" s="183">
        <v>1</v>
      </c>
      <c r="C238" s="29" t="s">
        <v>19</v>
      </c>
      <c r="D238" s="43">
        <v>2</v>
      </c>
      <c r="E238" s="45">
        <v>4927.38</v>
      </c>
      <c r="F238" s="45">
        <f t="shared" ref="F238:F244" si="85">D238*E238</f>
        <v>9854.76</v>
      </c>
      <c r="G238" s="45">
        <f>12*F238</f>
        <v>118257.12</v>
      </c>
      <c r="H238" s="31">
        <f>F238-F174</f>
        <v>0</v>
      </c>
      <c r="I238" s="31">
        <f>G238-G174</f>
        <v>0</v>
      </c>
      <c r="K238" s="49"/>
    </row>
    <row r="239" spans="2:13" ht="16.5" thickBot="1" x14ac:dyDescent="0.35">
      <c r="B239" s="218">
        <v>2</v>
      </c>
      <c r="C239" s="29" t="s">
        <v>20</v>
      </c>
      <c r="D239" s="43">
        <v>2</v>
      </c>
      <c r="E239" s="45">
        <v>4587.41</v>
      </c>
      <c r="F239" s="45">
        <f t="shared" si="85"/>
        <v>9174.82</v>
      </c>
      <c r="G239" s="45">
        <f t="shared" ref="G239:G241" si="86">12*F239</f>
        <v>110097.84</v>
      </c>
      <c r="H239" s="213">
        <f>(F239+F240)-(F175+F176)</f>
        <v>0</v>
      </c>
      <c r="I239" s="213">
        <f>(G239+G240)-(G175+G176)</f>
        <v>0</v>
      </c>
      <c r="J239" s="48"/>
      <c r="K239" s="51"/>
      <c r="M239" s="65"/>
    </row>
    <row r="240" spans="2:13" ht="15.75" thickBot="1" x14ac:dyDescent="0.3">
      <c r="B240" s="219"/>
      <c r="C240" s="29" t="s">
        <v>42</v>
      </c>
      <c r="D240" s="43">
        <v>1</v>
      </c>
      <c r="E240" s="45">
        <v>4634.8100000000004</v>
      </c>
      <c r="F240" s="45">
        <f t="shared" si="85"/>
        <v>4634.8100000000004</v>
      </c>
      <c r="G240" s="45">
        <f t="shared" si="86"/>
        <v>55617.72</v>
      </c>
      <c r="H240" s="214"/>
      <c r="I240" s="214"/>
      <c r="J240" s="48"/>
      <c r="K240" s="51"/>
    </row>
    <row r="241" spans="2:13" ht="15.75" thickBot="1" x14ac:dyDescent="0.3">
      <c r="B241" s="61">
        <v>3</v>
      </c>
      <c r="C241" s="62" t="s">
        <v>21</v>
      </c>
      <c r="D241" s="61">
        <v>1</v>
      </c>
      <c r="E241" s="63">
        <v>3640.44</v>
      </c>
      <c r="F241" s="63">
        <f t="shared" si="85"/>
        <v>3640.44</v>
      </c>
      <c r="G241" s="63">
        <f t="shared" si="86"/>
        <v>43685.279999999999</v>
      </c>
      <c r="H241" s="31">
        <f>F241-F177</f>
        <v>2.6700000000000728</v>
      </c>
      <c r="I241" s="31">
        <f>G241-G177</f>
        <v>32.040000000000873</v>
      </c>
      <c r="K241" s="49"/>
      <c r="M241" s="66"/>
    </row>
    <row r="242" spans="2:13" ht="15.75" thickBot="1" x14ac:dyDescent="0.3">
      <c r="B242" s="61">
        <v>4</v>
      </c>
      <c r="C242" s="62" t="s">
        <v>22</v>
      </c>
      <c r="D242" s="61">
        <v>1</v>
      </c>
      <c r="E242" s="63">
        <v>4132.41</v>
      </c>
      <c r="F242" s="63">
        <f t="shared" si="85"/>
        <v>4132.41</v>
      </c>
      <c r="G242" s="63">
        <f>12*F242</f>
        <v>49588.92</v>
      </c>
      <c r="H242" s="31">
        <f>F242-F178</f>
        <v>8.6399999999994179</v>
      </c>
      <c r="I242" s="31">
        <f>G242-G178</f>
        <v>103.67999999999302</v>
      </c>
      <c r="K242" s="49"/>
      <c r="L242" s="64"/>
    </row>
    <row r="243" spans="2:13" ht="15.75" thickBot="1" x14ac:dyDescent="0.3">
      <c r="B243" s="183">
        <v>5</v>
      </c>
      <c r="C243" s="29" t="s">
        <v>23</v>
      </c>
      <c r="D243" s="43">
        <v>1</v>
      </c>
      <c r="E243" s="45">
        <v>2996.83</v>
      </c>
      <c r="F243" s="45">
        <f t="shared" si="85"/>
        <v>2996.83</v>
      </c>
      <c r="G243" s="45">
        <f t="shared" ref="G243:G244" si="87">12*F243</f>
        <v>35961.96</v>
      </c>
      <c r="H243" s="31">
        <f t="shared" ref="H243:I246" si="88">F243-F179</f>
        <v>0</v>
      </c>
      <c r="I243" s="31">
        <f t="shared" si="88"/>
        <v>0</v>
      </c>
      <c r="K243" s="49"/>
    </row>
    <row r="244" spans="2:13" ht="15.75" thickBot="1" x14ac:dyDescent="0.3">
      <c r="B244" s="183">
        <v>6</v>
      </c>
      <c r="C244" s="29" t="s">
        <v>24</v>
      </c>
      <c r="D244" s="43">
        <v>2</v>
      </c>
      <c r="E244" s="45">
        <v>4221.95</v>
      </c>
      <c r="F244" s="45">
        <f t="shared" si="85"/>
        <v>8443.9</v>
      </c>
      <c r="G244" s="45">
        <f t="shared" si="87"/>
        <v>101326.79999999999</v>
      </c>
      <c r="H244" s="31">
        <f t="shared" si="88"/>
        <v>665.3799999999992</v>
      </c>
      <c r="I244" s="31">
        <f t="shared" si="88"/>
        <v>7984.5599999999831</v>
      </c>
      <c r="K244" s="49"/>
      <c r="L244" s="64"/>
    </row>
    <row r="245" spans="2:13" ht="15.75" thickBot="1" x14ac:dyDescent="0.3">
      <c r="B245" s="61">
        <v>7</v>
      </c>
      <c r="C245" s="62" t="s">
        <v>25</v>
      </c>
      <c r="D245" s="61">
        <v>1</v>
      </c>
      <c r="E245" s="63">
        <v>7096</v>
      </c>
      <c r="F245" s="63">
        <f>D245*E245</f>
        <v>7096</v>
      </c>
      <c r="G245" s="63">
        <f>12*F245</f>
        <v>85152</v>
      </c>
      <c r="H245" s="31">
        <f t="shared" si="88"/>
        <v>0.46000000000003638</v>
      </c>
      <c r="I245" s="31">
        <f t="shared" si="88"/>
        <v>5.5200000000040745</v>
      </c>
      <c r="K245" s="49"/>
    </row>
    <row r="246" spans="2:13" ht="15.75" thickBot="1" x14ac:dyDescent="0.3">
      <c r="B246" s="61">
        <v>8</v>
      </c>
      <c r="C246" s="62" t="s">
        <v>26</v>
      </c>
      <c r="D246" s="61">
        <v>1</v>
      </c>
      <c r="E246" s="63">
        <v>8118.46</v>
      </c>
      <c r="F246" s="63">
        <f t="shared" ref="F246" si="89">D246*E246</f>
        <v>8118.46</v>
      </c>
      <c r="G246" s="63">
        <f t="shared" ref="G246" si="90">12*F246</f>
        <v>97421.52</v>
      </c>
      <c r="H246" s="31">
        <f t="shared" si="88"/>
        <v>5.5600000000004002</v>
      </c>
      <c r="I246" s="31">
        <f t="shared" si="88"/>
        <v>66.720000000015716</v>
      </c>
      <c r="K246" s="49"/>
    </row>
    <row r="247" spans="2:13" ht="15.75" thickBot="1" x14ac:dyDescent="0.3">
      <c r="B247" s="218">
        <v>9</v>
      </c>
      <c r="C247" s="29" t="s">
        <v>31</v>
      </c>
      <c r="D247" s="43"/>
      <c r="E247" s="45">
        <v>1552.1</v>
      </c>
      <c r="F247" s="45">
        <f>E247</f>
        <v>1552.1</v>
      </c>
      <c r="G247" s="45">
        <f>12*F247</f>
        <v>18625.199999999997</v>
      </c>
      <c r="H247" s="213">
        <f>(F247+F248)-(F183+F184)</f>
        <v>131.78999999999996</v>
      </c>
      <c r="I247" s="213">
        <f>(G247+G248)-(G183+G184)</f>
        <v>1581.4799999999959</v>
      </c>
      <c r="J247" s="48"/>
      <c r="K247" s="51"/>
    </row>
    <row r="248" spans="2:13" ht="15.75" thickBot="1" x14ac:dyDescent="0.3">
      <c r="B248" s="219"/>
      <c r="C248" s="29" t="s">
        <v>28</v>
      </c>
      <c r="D248" s="43"/>
      <c r="E248" s="45">
        <v>2496.4499999999998</v>
      </c>
      <c r="F248" s="45">
        <f>E248</f>
        <v>2496.4499999999998</v>
      </c>
      <c r="G248" s="45">
        <f>12*F248</f>
        <v>29957.399999999998</v>
      </c>
      <c r="H248" s="214"/>
      <c r="I248" s="214"/>
      <c r="J248" s="48"/>
      <c r="K248" s="51"/>
    </row>
    <row r="249" spans="2:13" ht="15.75" thickBot="1" x14ac:dyDescent="0.3">
      <c r="B249" s="215" t="s">
        <v>1</v>
      </c>
      <c r="C249" s="215"/>
      <c r="D249" s="182">
        <f>SUM(D238:D246)</f>
        <v>12</v>
      </c>
      <c r="E249" s="47"/>
      <c r="F249" s="47">
        <f>SUM(F238:F248)</f>
        <v>62140.979999999996</v>
      </c>
      <c r="G249" s="47">
        <f>SUM(G238:G248)</f>
        <v>745691.75999999989</v>
      </c>
      <c r="H249" s="31">
        <f>F249-F185</f>
        <v>814.5</v>
      </c>
      <c r="I249" s="31">
        <f>G249-G185</f>
        <v>9774</v>
      </c>
      <c r="K249" s="49"/>
    </row>
    <row r="250" spans="2:13" ht="15.75" thickBot="1" x14ac:dyDescent="0.3">
      <c r="B250" s="220" t="s">
        <v>186</v>
      </c>
      <c r="C250" s="221"/>
      <c r="D250" s="221"/>
      <c r="E250" s="221"/>
      <c r="F250" s="221"/>
      <c r="G250" s="222"/>
    </row>
    <row r="251" spans="2:13" ht="45.75" thickBot="1" x14ac:dyDescent="0.3">
      <c r="B251" s="18" t="s">
        <v>0</v>
      </c>
      <c r="C251" s="19" t="s">
        <v>14</v>
      </c>
      <c r="D251" s="19" t="s">
        <v>15</v>
      </c>
      <c r="E251" s="19" t="s">
        <v>53</v>
      </c>
      <c r="F251" s="19" t="s">
        <v>54</v>
      </c>
      <c r="G251" s="19" t="s">
        <v>55</v>
      </c>
      <c r="H251" s="21" t="s">
        <v>29</v>
      </c>
      <c r="I251" s="21" t="s">
        <v>30</v>
      </c>
    </row>
    <row r="252" spans="2:13" ht="15.75" thickBot="1" x14ac:dyDescent="0.3">
      <c r="B252" s="183">
        <v>1</v>
      </c>
      <c r="C252" s="29" t="s">
        <v>188</v>
      </c>
      <c r="D252" s="43">
        <v>2</v>
      </c>
      <c r="E252" s="45">
        <v>5002.62</v>
      </c>
      <c r="F252" s="45">
        <f t="shared" ref="F252:F258" si="91">D252*E252</f>
        <v>10005.24</v>
      </c>
      <c r="G252" s="45">
        <f>12*F252</f>
        <v>120062.88</v>
      </c>
      <c r="H252" s="31">
        <f>F252-F238</f>
        <v>150.47999999999956</v>
      </c>
      <c r="I252" s="31">
        <f>G252-G238</f>
        <v>1805.7600000000093</v>
      </c>
      <c r="J252" s="48">
        <f>G252/D252</f>
        <v>60031.44</v>
      </c>
      <c r="K252" s="49"/>
    </row>
    <row r="253" spans="2:13" ht="16.5" thickBot="1" x14ac:dyDescent="0.35">
      <c r="B253" s="218">
        <v>2</v>
      </c>
      <c r="C253" s="29" t="s">
        <v>20</v>
      </c>
      <c r="D253" s="43">
        <v>2</v>
      </c>
      <c r="E253" s="45">
        <v>4587.41</v>
      </c>
      <c r="F253" s="45">
        <f t="shared" si="91"/>
        <v>9174.82</v>
      </c>
      <c r="G253" s="45">
        <f t="shared" ref="G253:G255" si="92">12*F253</f>
        <v>110097.84</v>
      </c>
      <c r="H253" s="213">
        <f>(F253+F254)-(F239+F240)</f>
        <v>0</v>
      </c>
      <c r="I253" s="213">
        <f>(G253+G254)-(G239+G240)</f>
        <v>0</v>
      </c>
      <c r="J253" s="48">
        <f>(G253+G254)/3</f>
        <v>55238.52</v>
      </c>
      <c r="K253" s="51"/>
      <c r="M253" s="65"/>
    </row>
    <row r="254" spans="2:13" ht="15.75" thickBot="1" x14ac:dyDescent="0.3">
      <c r="B254" s="219"/>
      <c r="C254" s="29" t="s">
        <v>42</v>
      </c>
      <c r="D254" s="43">
        <v>1</v>
      </c>
      <c r="E254" s="45">
        <v>4634.8100000000004</v>
      </c>
      <c r="F254" s="45">
        <f t="shared" si="91"/>
        <v>4634.8100000000004</v>
      </c>
      <c r="G254" s="45">
        <f t="shared" si="92"/>
        <v>55617.72</v>
      </c>
      <c r="H254" s="214"/>
      <c r="I254" s="214"/>
      <c r="J254" s="48"/>
      <c r="K254" s="51"/>
    </row>
    <row r="255" spans="2:13" ht="15.75" thickBot="1" x14ac:dyDescent="0.3">
      <c r="B255" s="61">
        <v>3</v>
      </c>
      <c r="C255" s="62" t="s">
        <v>21</v>
      </c>
      <c r="D255" s="61">
        <v>1</v>
      </c>
      <c r="E255" s="63">
        <v>3640.44</v>
      </c>
      <c r="F255" s="63">
        <f t="shared" si="91"/>
        <v>3640.44</v>
      </c>
      <c r="G255" s="63">
        <f t="shared" si="92"/>
        <v>43685.279999999999</v>
      </c>
      <c r="H255" s="31">
        <f>F255-F241</f>
        <v>0</v>
      </c>
      <c r="I255" s="31">
        <f>G255-G241</f>
        <v>0</v>
      </c>
      <c r="J255" s="48">
        <f t="shared" ref="J255:J260" si="93">G255/D255</f>
        <v>43685.279999999999</v>
      </c>
      <c r="K255" s="49"/>
      <c r="M255" s="66"/>
    </row>
    <row r="256" spans="2:13" ht="15.75" thickBot="1" x14ac:dyDescent="0.3">
      <c r="B256" s="61">
        <v>4</v>
      </c>
      <c r="C256" s="62" t="s">
        <v>22</v>
      </c>
      <c r="D256" s="61">
        <v>1</v>
      </c>
      <c r="E256" s="63">
        <v>4132.41</v>
      </c>
      <c r="F256" s="63">
        <f t="shared" si="91"/>
        <v>4132.41</v>
      </c>
      <c r="G256" s="63">
        <f>12*F256</f>
        <v>49588.92</v>
      </c>
      <c r="H256" s="31">
        <f t="shared" ref="H256:I260" si="94">F256-F242</f>
        <v>0</v>
      </c>
      <c r="I256" s="31">
        <f t="shared" si="94"/>
        <v>0</v>
      </c>
      <c r="J256" s="48">
        <f t="shared" si="93"/>
        <v>49588.92</v>
      </c>
      <c r="K256" s="49"/>
      <c r="L256" s="64"/>
    </row>
    <row r="257" spans="2:13" ht="15.75" thickBot="1" x14ac:dyDescent="0.3">
      <c r="B257" s="183">
        <v>5</v>
      </c>
      <c r="C257" s="29" t="s">
        <v>23</v>
      </c>
      <c r="D257" s="43">
        <v>1</v>
      </c>
      <c r="E257" s="45">
        <v>2996.83</v>
      </c>
      <c r="F257" s="45">
        <f t="shared" si="91"/>
        <v>2996.83</v>
      </c>
      <c r="G257" s="45">
        <f t="shared" ref="G257:G258" si="95">12*F257</f>
        <v>35961.96</v>
      </c>
      <c r="H257" s="31">
        <f t="shared" si="94"/>
        <v>0</v>
      </c>
      <c r="I257" s="31">
        <f t="shared" si="94"/>
        <v>0</v>
      </c>
      <c r="J257" s="48">
        <f t="shared" si="93"/>
        <v>35961.96</v>
      </c>
      <c r="K257" s="49"/>
    </row>
    <row r="258" spans="2:13" ht="15.75" thickBot="1" x14ac:dyDescent="0.3">
      <c r="B258" s="183">
        <v>6</v>
      </c>
      <c r="C258" s="29" t="s">
        <v>24</v>
      </c>
      <c r="D258" s="43">
        <v>2</v>
      </c>
      <c r="E258" s="45">
        <v>4221.95</v>
      </c>
      <c r="F258" s="45">
        <f t="shared" si="91"/>
        <v>8443.9</v>
      </c>
      <c r="G258" s="45">
        <f t="shared" si="95"/>
        <v>101326.79999999999</v>
      </c>
      <c r="H258" s="31">
        <f t="shared" si="94"/>
        <v>0</v>
      </c>
      <c r="I258" s="31">
        <f t="shared" si="94"/>
        <v>0</v>
      </c>
      <c r="J258" s="48">
        <f t="shared" si="93"/>
        <v>50663.399999999994</v>
      </c>
      <c r="K258" s="49"/>
      <c r="L258" s="64"/>
    </row>
    <row r="259" spans="2:13" ht="15.75" thickBot="1" x14ac:dyDescent="0.3">
      <c r="B259" s="61">
        <v>7</v>
      </c>
      <c r="C259" s="62" t="s">
        <v>25</v>
      </c>
      <c r="D259" s="61">
        <v>1</v>
      </c>
      <c r="E259" s="63">
        <v>7096</v>
      </c>
      <c r="F259" s="63">
        <f>D259*E259</f>
        <v>7096</v>
      </c>
      <c r="G259" s="63">
        <f>12*F259</f>
        <v>85152</v>
      </c>
      <c r="H259" s="31">
        <f t="shared" si="94"/>
        <v>0</v>
      </c>
      <c r="I259" s="31">
        <f t="shared" si="94"/>
        <v>0</v>
      </c>
      <c r="J259" s="48">
        <f t="shared" si="93"/>
        <v>85152</v>
      </c>
      <c r="K259" s="49"/>
    </row>
    <row r="260" spans="2:13" ht="15.75" thickBot="1" x14ac:dyDescent="0.3">
      <c r="B260" s="61">
        <v>8</v>
      </c>
      <c r="C260" s="62" t="s">
        <v>26</v>
      </c>
      <c r="D260" s="61">
        <v>1</v>
      </c>
      <c r="E260" s="63">
        <v>8118.46</v>
      </c>
      <c r="F260" s="63">
        <f t="shared" ref="F260" si="96">D260*E260</f>
        <v>8118.46</v>
      </c>
      <c r="G260" s="63">
        <f t="shared" ref="G260" si="97">12*F260</f>
        <v>97421.52</v>
      </c>
      <c r="H260" s="31">
        <f t="shared" si="94"/>
        <v>0</v>
      </c>
      <c r="I260" s="31">
        <f t="shared" si="94"/>
        <v>0</v>
      </c>
      <c r="J260" s="48">
        <f t="shared" si="93"/>
        <v>97421.52</v>
      </c>
      <c r="K260" s="49"/>
    </row>
    <row r="261" spans="2:13" ht="15.75" thickBot="1" x14ac:dyDescent="0.3">
      <c r="B261" s="218">
        <v>9</v>
      </c>
      <c r="C261" s="29" t="s">
        <v>31</v>
      </c>
      <c r="D261" s="43"/>
      <c r="E261" s="45">
        <v>1552.1</v>
      </c>
      <c r="F261" s="45">
        <f>E261</f>
        <v>1552.1</v>
      </c>
      <c r="G261" s="45">
        <f>12*F261</f>
        <v>18625.199999999997</v>
      </c>
      <c r="H261" s="213">
        <f>(F261+F262)-(F247+F248)</f>
        <v>0</v>
      </c>
      <c r="I261" s="213">
        <f>(G261+G262)-(G247+G248)</f>
        <v>0</v>
      </c>
      <c r="J261" s="48">
        <f>G261+G262</f>
        <v>48582.599999999991</v>
      </c>
      <c r="K261" s="51"/>
    </row>
    <row r="262" spans="2:13" ht="15.75" thickBot="1" x14ac:dyDescent="0.3">
      <c r="B262" s="219"/>
      <c r="C262" s="29" t="s">
        <v>28</v>
      </c>
      <c r="D262" s="43"/>
      <c r="E262" s="45">
        <v>2496.4499999999998</v>
      </c>
      <c r="F262" s="45">
        <f>E262</f>
        <v>2496.4499999999998</v>
      </c>
      <c r="G262" s="45">
        <f>12*F262</f>
        <v>29957.399999999998</v>
      </c>
      <c r="H262" s="214"/>
      <c r="I262" s="214"/>
      <c r="J262" s="48"/>
      <c r="K262" s="51"/>
    </row>
    <row r="263" spans="2:13" ht="15.75" thickBot="1" x14ac:dyDescent="0.3">
      <c r="B263" s="215" t="s">
        <v>1</v>
      </c>
      <c r="C263" s="215"/>
      <c r="D263" s="182">
        <f>SUM(D252:D260)</f>
        <v>12</v>
      </c>
      <c r="E263" s="47"/>
      <c r="F263" s="47">
        <f>SUM(F252:F262)</f>
        <v>62291.459999999992</v>
      </c>
      <c r="G263" s="47">
        <f>SUM(G252:G262)</f>
        <v>747497.5199999999</v>
      </c>
      <c r="H263" s="31">
        <f t="shared" ref="H263:I263" si="98">F263-F249</f>
        <v>150.47999999999593</v>
      </c>
      <c r="I263" s="31">
        <f t="shared" si="98"/>
        <v>1805.7600000000093</v>
      </c>
      <c r="K263" s="49"/>
    </row>
    <row r="264" spans="2:13" x14ac:dyDescent="0.25">
      <c r="B264" s="190"/>
      <c r="C264" s="190"/>
      <c r="D264" s="190"/>
      <c r="E264" s="191"/>
      <c r="F264" s="191"/>
      <c r="G264" s="191"/>
      <c r="H264" s="192"/>
      <c r="I264" s="192"/>
      <c r="K264" s="49"/>
    </row>
    <row r="265" spans="2:13" ht="15.75" thickBot="1" x14ac:dyDescent="0.3"/>
    <row r="266" spans="2:13" ht="15.75" thickBot="1" x14ac:dyDescent="0.3">
      <c r="B266" s="204" t="s">
        <v>194</v>
      </c>
      <c r="C266" s="205"/>
      <c r="D266" s="205"/>
      <c r="E266" s="205"/>
      <c r="F266" s="205"/>
      <c r="G266" s="206"/>
    </row>
    <row r="267" spans="2:13" ht="45.75" thickBot="1" x14ac:dyDescent="0.3">
      <c r="B267" s="18" t="s">
        <v>0</v>
      </c>
      <c r="C267" s="19" t="s">
        <v>14</v>
      </c>
      <c r="D267" s="19" t="s">
        <v>15</v>
      </c>
      <c r="E267" s="19" t="s">
        <v>53</v>
      </c>
      <c r="F267" s="19" t="s">
        <v>54</v>
      </c>
      <c r="G267" s="19" t="s">
        <v>55</v>
      </c>
      <c r="H267" s="21" t="s">
        <v>29</v>
      </c>
      <c r="I267" s="21" t="s">
        <v>30</v>
      </c>
    </row>
    <row r="268" spans="2:13" ht="15.75" thickBot="1" x14ac:dyDescent="0.3">
      <c r="B268" s="57">
        <v>1</v>
      </c>
      <c r="C268" s="26" t="s">
        <v>188</v>
      </c>
      <c r="D268" s="57">
        <v>2</v>
      </c>
      <c r="E268" s="193">
        <v>5123.1000000000004</v>
      </c>
      <c r="F268" s="193">
        <f t="shared" ref="F268:F274" si="99">D268*E268</f>
        <v>10246.200000000001</v>
      </c>
      <c r="G268" s="193">
        <f>12*F268</f>
        <v>122954.40000000001</v>
      </c>
      <c r="H268" s="194">
        <f>F268-F252</f>
        <v>240.96000000000095</v>
      </c>
      <c r="I268" s="194">
        <f>G268-G252</f>
        <v>2891.5200000000041</v>
      </c>
      <c r="K268" s="49"/>
    </row>
    <row r="269" spans="2:13" ht="16.5" thickBot="1" x14ac:dyDescent="0.35">
      <c r="B269" s="207">
        <v>2</v>
      </c>
      <c r="C269" s="26" t="s">
        <v>20</v>
      </c>
      <c r="D269" s="57">
        <v>2</v>
      </c>
      <c r="E269" s="193">
        <v>4773.8500000000004</v>
      </c>
      <c r="F269" s="193">
        <f t="shared" si="99"/>
        <v>9547.7000000000007</v>
      </c>
      <c r="G269" s="193">
        <f t="shared" ref="G269:G271" si="100">12*F269</f>
        <v>114572.40000000001</v>
      </c>
      <c r="H269" s="209">
        <f>(F269+F270)-(F253+F254)</f>
        <v>561.34999999999854</v>
      </c>
      <c r="I269" s="209">
        <f>(G269+G270)-(G253+G254)</f>
        <v>6736.2000000000116</v>
      </c>
      <c r="J269" s="48">
        <f>F269-F253</f>
        <v>372.88000000000102</v>
      </c>
      <c r="K269" s="51"/>
      <c r="M269" s="65"/>
    </row>
    <row r="270" spans="2:13" ht="15.75" thickBot="1" x14ac:dyDescent="0.3">
      <c r="B270" s="208"/>
      <c r="C270" s="26" t="s">
        <v>42</v>
      </c>
      <c r="D270" s="57">
        <v>1</v>
      </c>
      <c r="E270" s="193">
        <v>4823.28</v>
      </c>
      <c r="F270" s="193">
        <f t="shared" si="99"/>
        <v>4823.28</v>
      </c>
      <c r="G270" s="193">
        <f t="shared" si="100"/>
        <v>57879.360000000001</v>
      </c>
      <c r="H270" s="210"/>
      <c r="I270" s="210"/>
      <c r="J270" s="48">
        <f>F270-F254</f>
        <v>188.46999999999935</v>
      </c>
      <c r="K270" s="51"/>
    </row>
    <row r="271" spans="2:13" ht="15.75" thickBot="1" x14ac:dyDescent="0.3">
      <c r="B271" s="195">
        <v>3</v>
      </c>
      <c r="C271" s="196" t="s">
        <v>21</v>
      </c>
      <c r="D271" s="195">
        <v>1</v>
      </c>
      <c r="E271" s="197">
        <v>3786.25</v>
      </c>
      <c r="F271" s="197">
        <f t="shared" si="99"/>
        <v>3786.25</v>
      </c>
      <c r="G271" s="197">
        <f t="shared" si="100"/>
        <v>45435</v>
      </c>
      <c r="H271" s="194">
        <f>F271-F255</f>
        <v>145.80999999999995</v>
      </c>
      <c r="I271" s="194">
        <f>G271-G255</f>
        <v>1749.7200000000012</v>
      </c>
      <c r="K271" s="49"/>
      <c r="M271" s="66"/>
    </row>
    <row r="272" spans="2:13" ht="15.75" thickBot="1" x14ac:dyDescent="0.3">
      <c r="B272" s="195">
        <v>4</v>
      </c>
      <c r="C272" s="196" t="s">
        <v>195</v>
      </c>
      <c r="D272" s="195">
        <v>1</v>
      </c>
      <c r="E272" s="197">
        <v>4298.92</v>
      </c>
      <c r="F272" s="197">
        <f t="shared" si="99"/>
        <v>4298.92</v>
      </c>
      <c r="G272" s="197">
        <f>12*F272</f>
        <v>51587.040000000001</v>
      </c>
      <c r="H272" s="194">
        <f t="shared" ref="H272:I276" si="101">F272-F256</f>
        <v>166.51000000000022</v>
      </c>
      <c r="I272" s="194">
        <f t="shared" si="101"/>
        <v>1998.1200000000026</v>
      </c>
      <c r="J272" s="216" t="s">
        <v>187</v>
      </c>
      <c r="K272" s="217"/>
      <c r="L272" s="217"/>
    </row>
    <row r="273" spans="2:13" ht="15.75" thickBot="1" x14ac:dyDescent="0.3">
      <c r="B273" s="195">
        <v>5</v>
      </c>
      <c r="C273" s="196" t="s">
        <v>23</v>
      </c>
      <c r="D273" s="195">
        <v>1</v>
      </c>
      <c r="E273" s="197">
        <v>3114.56</v>
      </c>
      <c r="F273" s="197">
        <f t="shared" si="99"/>
        <v>3114.56</v>
      </c>
      <c r="G273" s="197">
        <f t="shared" ref="G273:G274" si="102">12*F273</f>
        <v>37374.720000000001</v>
      </c>
      <c r="H273" s="194">
        <f t="shared" si="101"/>
        <v>117.73000000000002</v>
      </c>
      <c r="I273" s="194">
        <f t="shared" si="101"/>
        <v>1412.760000000002</v>
      </c>
      <c r="J273" s="216"/>
      <c r="K273" s="217"/>
      <c r="L273" s="217"/>
    </row>
    <row r="274" spans="2:13" ht="15.75" thickBot="1" x14ac:dyDescent="0.3">
      <c r="B274" s="44">
        <v>6</v>
      </c>
      <c r="C274" s="38" t="s">
        <v>24</v>
      </c>
      <c r="D274" s="44">
        <v>2</v>
      </c>
      <c r="E274" s="46">
        <v>4221.95</v>
      </c>
      <c r="F274" s="46">
        <f t="shared" si="99"/>
        <v>8443.9</v>
      </c>
      <c r="G274" s="46">
        <f t="shared" si="102"/>
        <v>101326.79999999999</v>
      </c>
      <c r="H274" s="31">
        <f t="shared" si="101"/>
        <v>0</v>
      </c>
      <c r="I274" s="31">
        <f>G274-G258</f>
        <v>0</v>
      </c>
      <c r="J274" s="216"/>
      <c r="K274" s="217"/>
      <c r="L274" s="217"/>
    </row>
    <row r="275" spans="2:13" ht="15.75" thickBot="1" x14ac:dyDescent="0.3">
      <c r="B275" s="195">
        <v>7</v>
      </c>
      <c r="C275" s="196" t="s">
        <v>25</v>
      </c>
      <c r="D275" s="195">
        <v>1</v>
      </c>
      <c r="E275" s="197">
        <v>7390.06</v>
      </c>
      <c r="F275" s="197">
        <f>D275*E275</f>
        <v>7390.06</v>
      </c>
      <c r="G275" s="197">
        <f>12*F275</f>
        <v>88680.72</v>
      </c>
      <c r="H275" s="194">
        <f t="shared" si="101"/>
        <v>294.0600000000004</v>
      </c>
      <c r="I275" s="194">
        <f t="shared" si="101"/>
        <v>3528.7200000000012</v>
      </c>
      <c r="K275" s="49"/>
    </row>
    <row r="276" spans="2:13" ht="15.75" thickBot="1" x14ac:dyDescent="0.3">
      <c r="B276" s="195">
        <v>8</v>
      </c>
      <c r="C276" s="196" t="s">
        <v>26</v>
      </c>
      <c r="D276" s="195">
        <v>1</v>
      </c>
      <c r="E276" s="197">
        <v>8456.7000000000007</v>
      </c>
      <c r="F276" s="197">
        <f t="shared" ref="F276" si="103">D276*E276</f>
        <v>8456.7000000000007</v>
      </c>
      <c r="G276" s="197">
        <f t="shared" ref="G276" si="104">12*F276</f>
        <v>101480.40000000001</v>
      </c>
      <c r="H276" s="194">
        <f t="shared" si="101"/>
        <v>338.24000000000069</v>
      </c>
      <c r="I276" s="194">
        <f t="shared" si="101"/>
        <v>4058.8800000000047</v>
      </c>
      <c r="K276" s="49"/>
    </row>
    <row r="277" spans="2:13" ht="15.75" thickBot="1" x14ac:dyDescent="0.3">
      <c r="B277" s="211">
        <v>9</v>
      </c>
      <c r="C277" s="38" t="s">
        <v>31</v>
      </c>
      <c r="D277" s="44"/>
      <c r="E277" s="46">
        <v>1552.1</v>
      </c>
      <c r="F277" s="46">
        <f>E277</f>
        <v>1552.1</v>
      </c>
      <c r="G277" s="46">
        <f>12*F277</f>
        <v>18625.199999999997</v>
      </c>
      <c r="H277" s="213">
        <f>(F277+F278)-(F261+F262)</f>
        <v>0</v>
      </c>
      <c r="I277" s="213">
        <f>(G277+G278)-(G261+G262)</f>
        <v>0</v>
      </c>
      <c r="J277" s="48">
        <f>F277-F261</f>
        <v>0</v>
      </c>
      <c r="K277" s="51"/>
    </row>
    <row r="278" spans="2:13" ht="15.75" thickBot="1" x14ac:dyDescent="0.3">
      <c r="B278" s="212"/>
      <c r="C278" s="38" t="s">
        <v>28</v>
      </c>
      <c r="D278" s="44"/>
      <c r="E278" s="46">
        <v>2496.4499999999998</v>
      </c>
      <c r="F278" s="46">
        <f>E278</f>
        <v>2496.4499999999998</v>
      </c>
      <c r="G278" s="46">
        <f>12*F278</f>
        <v>29957.399999999998</v>
      </c>
      <c r="H278" s="214"/>
      <c r="I278" s="214"/>
      <c r="J278" s="48">
        <f>F278-F262</f>
        <v>0</v>
      </c>
      <c r="K278" s="51"/>
    </row>
    <row r="279" spans="2:13" ht="15.75" thickBot="1" x14ac:dyDescent="0.3">
      <c r="B279" s="215" t="s">
        <v>1</v>
      </c>
      <c r="C279" s="215"/>
      <c r="D279" s="189">
        <f>SUM(D268:D276)</f>
        <v>12</v>
      </c>
      <c r="E279" s="47"/>
      <c r="F279" s="47">
        <f>SUM(F268:F278)</f>
        <v>64156.119999999988</v>
      </c>
      <c r="G279" s="47">
        <f>SUM(G268:G278)</f>
        <v>769873.44</v>
      </c>
      <c r="H279" s="31">
        <f>F279-F263</f>
        <v>1864.6599999999962</v>
      </c>
      <c r="I279" s="31">
        <f>G279-G263</f>
        <v>22375.920000000042</v>
      </c>
      <c r="K279" s="49"/>
    </row>
    <row r="280" spans="2:13" x14ac:dyDescent="0.25">
      <c r="F280" s="48">
        <f>F279-F263</f>
        <v>1864.6599999999962</v>
      </c>
      <c r="G280" s="48">
        <f>G279-G263</f>
        <v>22375.920000000042</v>
      </c>
    </row>
    <row r="281" spans="2:13" ht="15.75" thickBot="1" x14ac:dyDescent="0.3"/>
    <row r="282" spans="2:13" ht="15.75" thickBot="1" x14ac:dyDescent="0.3">
      <c r="B282" s="204" t="s">
        <v>219</v>
      </c>
      <c r="C282" s="205"/>
      <c r="D282" s="205"/>
      <c r="E282" s="205"/>
      <c r="F282" s="205"/>
      <c r="G282" s="206"/>
    </row>
    <row r="283" spans="2:13" ht="45.75" thickBot="1" x14ac:dyDescent="0.3">
      <c r="B283" s="18" t="s">
        <v>0</v>
      </c>
      <c r="C283" s="19" t="s">
        <v>14</v>
      </c>
      <c r="D283" s="19" t="s">
        <v>15</v>
      </c>
      <c r="E283" s="19" t="s">
        <v>53</v>
      </c>
      <c r="F283" s="19" t="s">
        <v>54</v>
      </c>
      <c r="G283" s="19" t="s">
        <v>55</v>
      </c>
      <c r="H283" s="21" t="s">
        <v>29</v>
      </c>
      <c r="I283" s="21" t="s">
        <v>30</v>
      </c>
    </row>
    <row r="284" spans="2:13" ht="15.75" thickBot="1" x14ac:dyDescent="0.3">
      <c r="B284" s="57">
        <v>1</v>
      </c>
      <c r="C284" s="26" t="s">
        <v>188</v>
      </c>
      <c r="D284" s="57">
        <v>2</v>
      </c>
      <c r="E284" s="193">
        <v>5123.1000000000004</v>
      </c>
      <c r="F284" s="193">
        <f t="shared" ref="F284:F290" si="105">D284*E284</f>
        <v>10246.200000000001</v>
      </c>
      <c r="G284" s="193">
        <f>12*F284</f>
        <v>122954.40000000001</v>
      </c>
      <c r="H284" s="194">
        <f>F284-F252</f>
        <v>240.96000000000095</v>
      </c>
      <c r="I284" s="194">
        <f>G284-G252</f>
        <v>2891.5200000000041</v>
      </c>
      <c r="K284" s="49"/>
    </row>
    <row r="285" spans="2:13" ht="16.5" thickBot="1" x14ac:dyDescent="0.35">
      <c r="B285" s="207">
        <v>2</v>
      </c>
      <c r="C285" s="26" t="s">
        <v>20</v>
      </c>
      <c r="D285" s="57">
        <v>2</v>
      </c>
      <c r="E285" s="193">
        <v>4773.8500000000004</v>
      </c>
      <c r="F285" s="193">
        <f t="shared" si="105"/>
        <v>9547.7000000000007</v>
      </c>
      <c r="G285" s="193">
        <f t="shared" ref="G285:G287" si="106">12*F285</f>
        <v>114572.40000000001</v>
      </c>
      <c r="H285" s="209">
        <f>(F285+F286)-(F253+F254)</f>
        <v>561.34999999999854</v>
      </c>
      <c r="I285" s="209">
        <f>(G285+G286)-(G253+G254)</f>
        <v>6736.2000000000116</v>
      </c>
      <c r="J285" s="48">
        <f>F285-F269</f>
        <v>0</v>
      </c>
      <c r="K285" s="51"/>
      <c r="M285" s="65"/>
    </row>
    <row r="286" spans="2:13" ht="15.75" thickBot="1" x14ac:dyDescent="0.3">
      <c r="B286" s="208"/>
      <c r="C286" s="26" t="s">
        <v>42</v>
      </c>
      <c r="D286" s="57">
        <v>1</v>
      </c>
      <c r="E286" s="193">
        <v>4823.28</v>
      </c>
      <c r="F286" s="193">
        <f t="shared" si="105"/>
        <v>4823.28</v>
      </c>
      <c r="G286" s="193">
        <f t="shared" si="106"/>
        <v>57879.360000000001</v>
      </c>
      <c r="H286" s="210"/>
      <c r="I286" s="210"/>
      <c r="J286" s="48">
        <f>F286-F270</f>
        <v>0</v>
      </c>
      <c r="K286" s="51"/>
    </row>
    <row r="287" spans="2:13" ht="15.75" thickBot="1" x14ac:dyDescent="0.3">
      <c r="B287" s="195">
        <v>3</v>
      </c>
      <c r="C287" s="196" t="s">
        <v>21</v>
      </c>
      <c r="D287" s="195">
        <v>1</v>
      </c>
      <c r="E287" s="197">
        <v>3786.25</v>
      </c>
      <c r="F287" s="197">
        <f t="shared" si="105"/>
        <v>3786.25</v>
      </c>
      <c r="G287" s="197">
        <f t="shared" si="106"/>
        <v>45435</v>
      </c>
      <c r="H287" s="194">
        <f>F287-F255</f>
        <v>145.80999999999995</v>
      </c>
      <c r="I287" s="194">
        <f>G287-G255</f>
        <v>1749.7200000000012</v>
      </c>
      <c r="K287" s="49"/>
      <c r="M287" s="66"/>
    </row>
    <row r="288" spans="2:13" ht="15.75" thickBot="1" x14ac:dyDescent="0.3">
      <c r="B288" s="195">
        <v>4</v>
      </c>
      <c r="C288" s="196" t="s">
        <v>195</v>
      </c>
      <c r="D288" s="195">
        <v>1</v>
      </c>
      <c r="E288" s="197">
        <v>4298.92</v>
      </c>
      <c r="F288" s="197">
        <f t="shared" si="105"/>
        <v>4298.92</v>
      </c>
      <c r="G288" s="197">
        <f>12*F288</f>
        <v>51587.040000000001</v>
      </c>
      <c r="H288" s="194">
        <f t="shared" ref="H288:I292" si="107">F288-F256</f>
        <v>166.51000000000022</v>
      </c>
      <c r="I288" s="194">
        <f t="shared" si="107"/>
        <v>1998.1200000000026</v>
      </c>
      <c r="J288" s="216" t="s">
        <v>187</v>
      </c>
      <c r="K288" s="217"/>
      <c r="L288" s="217"/>
    </row>
    <row r="289" spans="2:13" ht="15.75" thickBot="1" x14ac:dyDescent="0.3">
      <c r="B289" s="195">
        <v>5</v>
      </c>
      <c r="C289" s="196" t="s">
        <v>23</v>
      </c>
      <c r="D289" s="195">
        <v>1</v>
      </c>
      <c r="E289" s="197">
        <v>3114.56</v>
      </c>
      <c r="F289" s="197">
        <f t="shared" si="105"/>
        <v>3114.56</v>
      </c>
      <c r="G289" s="197">
        <f t="shared" ref="G289:G290" si="108">12*F289</f>
        <v>37374.720000000001</v>
      </c>
      <c r="H289" s="194">
        <f t="shared" si="107"/>
        <v>117.73000000000002</v>
      </c>
      <c r="I289" s="194">
        <f t="shared" si="107"/>
        <v>1412.760000000002</v>
      </c>
      <c r="J289" s="216"/>
      <c r="K289" s="217"/>
      <c r="L289" s="217"/>
    </row>
    <row r="290" spans="2:13" ht="15.75" thickBot="1" x14ac:dyDescent="0.3">
      <c r="B290" s="44">
        <v>6</v>
      </c>
      <c r="C290" s="38" t="s">
        <v>24</v>
      </c>
      <c r="D290" s="44">
        <v>2</v>
      </c>
      <c r="E290" s="46">
        <v>4221.95</v>
      </c>
      <c r="F290" s="46">
        <f t="shared" si="105"/>
        <v>8443.9</v>
      </c>
      <c r="G290" s="46">
        <f t="shared" si="108"/>
        <v>101326.79999999999</v>
      </c>
      <c r="H290" s="31">
        <f t="shared" si="107"/>
        <v>0</v>
      </c>
      <c r="I290" s="31">
        <f t="shared" si="107"/>
        <v>0</v>
      </c>
      <c r="J290" s="216"/>
      <c r="K290" s="217"/>
      <c r="L290" s="217"/>
    </row>
    <row r="291" spans="2:13" ht="15.75" thickBot="1" x14ac:dyDescent="0.3">
      <c r="B291" s="195">
        <v>7</v>
      </c>
      <c r="C291" s="196" t="s">
        <v>25</v>
      </c>
      <c r="D291" s="195">
        <v>1</v>
      </c>
      <c r="E291" s="197">
        <v>7390.06</v>
      </c>
      <c r="F291" s="197">
        <f>D291*E291</f>
        <v>7390.06</v>
      </c>
      <c r="G291" s="197">
        <f>12*F291</f>
        <v>88680.72</v>
      </c>
      <c r="H291" s="194">
        <f t="shared" si="107"/>
        <v>294.0600000000004</v>
      </c>
      <c r="I291" s="194">
        <f t="shared" si="107"/>
        <v>3528.7200000000012</v>
      </c>
      <c r="K291" s="49"/>
    </row>
    <row r="292" spans="2:13" ht="15.75" thickBot="1" x14ac:dyDescent="0.3">
      <c r="B292" s="195">
        <v>8</v>
      </c>
      <c r="C292" s="196" t="s">
        <v>26</v>
      </c>
      <c r="D292" s="195">
        <v>1</v>
      </c>
      <c r="E292" s="197">
        <v>9440.92</v>
      </c>
      <c r="F292" s="197">
        <f t="shared" ref="F292" si="109">D292*E292</f>
        <v>9440.92</v>
      </c>
      <c r="G292" s="197">
        <f t="shared" ref="G292" si="110">12*F292</f>
        <v>113291.04000000001</v>
      </c>
      <c r="H292" s="194">
        <f t="shared" si="107"/>
        <v>1322.46</v>
      </c>
      <c r="I292" s="194">
        <f t="shared" si="107"/>
        <v>15869.520000000004</v>
      </c>
      <c r="K292" s="49"/>
    </row>
    <row r="293" spans="2:13" ht="15.75" thickBot="1" x14ac:dyDescent="0.3">
      <c r="B293" s="211">
        <v>9</v>
      </c>
      <c r="C293" s="38" t="s">
        <v>31</v>
      </c>
      <c r="D293" s="44"/>
      <c r="E293" s="46">
        <v>1552.1</v>
      </c>
      <c r="F293" s="46">
        <f>E293</f>
        <v>1552.1</v>
      </c>
      <c r="G293" s="46">
        <f>12*F293</f>
        <v>18625.199999999997</v>
      </c>
      <c r="H293" s="213">
        <f>(F293+F294)-(F261+F262)</f>
        <v>0</v>
      </c>
      <c r="I293" s="213">
        <f>(G293+G294)-(G261+G262)</f>
        <v>0</v>
      </c>
      <c r="J293" s="48">
        <f>F293-F277</f>
        <v>0</v>
      </c>
      <c r="K293" s="51"/>
    </row>
    <row r="294" spans="2:13" ht="15.75" thickBot="1" x14ac:dyDescent="0.3">
      <c r="B294" s="212"/>
      <c r="C294" s="38" t="s">
        <v>28</v>
      </c>
      <c r="D294" s="44"/>
      <c r="E294" s="46">
        <v>2496.4499999999998</v>
      </c>
      <c r="F294" s="46">
        <f>E294</f>
        <v>2496.4499999999998</v>
      </c>
      <c r="G294" s="46">
        <f>12*F294</f>
        <v>29957.399999999998</v>
      </c>
      <c r="H294" s="214"/>
      <c r="I294" s="214"/>
      <c r="J294" s="48">
        <f>F294-F278</f>
        <v>0</v>
      </c>
      <c r="K294" s="51"/>
    </row>
    <row r="295" spans="2:13" ht="15.75" thickBot="1" x14ac:dyDescent="0.3">
      <c r="B295" s="215" t="s">
        <v>1</v>
      </c>
      <c r="C295" s="215"/>
      <c r="D295" s="200">
        <f>SUM(D284:D292)</f>
        <v>12</v>
      </c>
      <c r="E295" s="47"/>
      <c r="F295" s="47">
        <f>SUM(F284:F294)</f>
        <v>65140.339999999989</v>
      </c>
      <c r="G295" s="47">
        <f>SUM(G284:G294)</f>
        <v>781684.08</v>
      </c>
      <c r="H295" s="31">
        <f>F295-F263</f>
        <v>2848.8799999999974</v>
      </c>
      <c r="I295" s="31">
        <f>G295-G263</f>
        <v>34186.560000000056</v>
      </c>
      <c r="K295" s="49"/>
    </row>
    <row r="296" spans="2:13" x14ac:dyDescent="0.25">
      <c r="F296" s="48">
        <f>F295-F263</f>
        <v>2848.8799999999974</v>
      </c>
      <c r="G296" s="48">
        <f>G295-G263</f>
        <v>34186.560000000056</v>
      </c>
    </row>
    <row r="297" spans="2:13" ht="15.75" thickBot="1" x14ac:dyDescent="0.3"/>
    <row r="298" spans="2:13" ht="15.75" thickBot="1" x14ac:dyDescent="0.3">
      <c r="B298" s="204" t="s">
        <v>222</v>
      </c>
      <c r="C298" s="205"/>
      <c r="D298" s="205"/>
      <c r="E298" s="205"/>
      <c r="F298" s="205"/>
      <c r="G298" s="206"/>
    </row>
    <row r="299" spans="2:13" ht="45.75" thickBot="1" x14ac:dyDescent="0.3">
      <c r="B299" s="18" t="s">
        <v>0</v>
      </c>
      <c r="C299" s="19" t="s">
        <v>14</v>
      </c>
      <c r="D299" s="19" t="s">
        <v>15</v>
      </c>
      <c r="E299" s="19" t="s">
        <v>53</v>
      </c>
      <c r="F299" s="19" t="s">
        <v>54</v>
      </c>
      <c r="G299" s="19" t="s">
        <v>55</v>
      </c>
      <c r="H299" s="21" t="s">
        <v>29</v>
      </c>
      <c r="I299" s="21" t="s">
        <v>30</v>
      </c>
    </row>
    <row r="300" spans="2:13" ht="15.75" thickBot="1" x14ac:dyDescent="0.3">
      <c r="B300" s="57">
        <v>1</v>
      </c>
      <c r="C300" s="26" t="s">
        <v>188</v>
      </c>
      <c r="D300" s="57">
        <v>2</v>
      </c>
      <c r="E300" s="193">
        <v>5123.1000000000004</v>
      </c>
      <c r="F300" s="193">
        <f t="shared" ref="F300:F306" si="111">D300*E300</f>
        <v>10246.200000000001</v>
      </c>
      <c r="G300" s="193">
        <f>12*F300</f>
        <v>122954.40000000001</v>
      </c>
      <c r="H300" s="194">
        <f>F300-F252</f>
        <v>240.96000000000095</v>
      </c>
      <c r="I300" s="194">
        <f>G300-G252</f>
        <v>2891.5200000000041</v>
      </c>
      <c r="K300" s="49">
        <f>F300-F252</f>
        <v>240.96000000000095</v>
      </c>
    </row>
    <row r="301" spans="2:13" ht="16.5" thickBot="1" x14ac:dyDescent="0.35">
      <c r="B301" s="207">
        <v>2</v>
      </c>
      <c r="C301" s="26" t="s">
        <v>20</v>
      </c>
      <c r="D301" s="57">
        <v>2</v>
      </c>
      <c r="E301" s="193">
        <v>4773.8500000000004</v>
      </c>
      <c r="F301" s="193">
        <f t="shared" si="111"/>
        <v>9547.7000000000007</v>
      </c>
      <c r="G301" s="193">
        <f t="shared" ref="G301:G303" si="112">12*F301</f>
        <v>114572.40000000001</v>
      </c>
      <c r="H301" s="209">
        <f>(F301+F302)-(F253+F254)</f>
        <v>561.34999999999854</v>
      </c>
      <c r="I301" s="209">
        <f>(G301+G302)-(G253+G254)</f>
        <v>6736.2000000000116</v>
      </c>
      <c r="K301" s="49">
        <f t="shared" ref="K301:K311" si="113">F301-F285</f>
        <v>0</v>
      </c>
      <c r="M301" s="65"/>
    </row>
    <row r="302" spans="2:13" ht="15.75" thickBot="1" x14ac:dyDescent="0.3">
      <c r="B302" s="208"/>
      <c r="C302" s="26" t="s">
        <v>42</v>
      </c>
      <c r="D302" s="57">
        <v>1</v>
      </c>
      <c r="E302" s="193">
        <v>4823.28</v>
      </c>
      <c r="F302" s="193">
        <f t="shared" si="111"/>
        <v>4823.28</v>
      </c>
      <c r="G302" s="193">
        <f t="shared" si="112"/>
        <v>57879.360000000001</v>
      </c>
      <c r="H302" s="210"/>
      <c r="I302" s="210"/>
      <c r="K302" s="49">
        <f t="shared" si="113"/>
        <v>0</v>
      </c>
    </row>
    <row r="303" spans="2:13" ht="15.75" thickBot="1" x14ac:dyDescent="0.3">
      <c r="B303" s="195">
        <v>3</v>
      </c>
      <c r="C303" s="196" t="s">
        <v>21</v>
      </c>
      <c r="D303" s="195">
        <v>1</v>
      </c>
      <c r="E303" s="197">
        <v>3786.25</v>
      </c>
      <c r="F303" s="197">
        <f t="shared" si="111"/>
        <v>3786.25</v>
      </c>
      <c r="G303" s="197">
        <f t="shared" si="112"/>
        <v>45435</v>
      </c>
      <c r="H303" s="194">
        <f t="shared" ref="H303:I303" si="114">F303-F255</f>
        <v>145.80999999999995</v>
      </c>
      <c r="I303" s="194">
        <f t="shared" si="114"/>
        <v>1749.7200000000012</v>
      </c>
      <c r="K303" s="49">
        <f t="shared" si="113"/>
        <v>0</v>
      </c>
      <c r="M303" s="66"/>
    </row>
    <row r="304" spans="2:13" ht="15.75" customHeight="1" thickBot="1" x14ac:dyDescent="0.3">
      <c r="B304" s="195">
        <v>4</v>
      </c>
      <c r="C304" s="196" t="s">
        <v>195</v>
      </c>
      <c r="D304" s="195">
        <v>1</v>
      </c>
      <c r="E304" s="197">
        <v>4298.92</v>
      </c>
      <c r="F304" s="197">
        <f t="shared" si="111"/>
        <v>4298.92</v>
      </c>
      <c r="G304" s="197">
        <f>12*F304</f>
        <v>51587.040000000001</v>
      </c>
      <c r="H304" s="194">
        <f t="shared" ref="H304:I304" si="115">F304-F256</f>
        <v>166.51000000000022</v>
      </c>
      <c r="I304" s="194">
        <f t="shared" si="115"/>
        <v>1998.1200000000026</v>
      </c>
      <c r="K304" s="49">
        <f t="shared" si="113"/>
        <v>0</v>
      </c>
      <c r="L304" s="64"/>
    </row>
    <row r="305" spans="2:15" ht="15.75" customHeight="1" thickBot="1" x14ac:dyDescent="0.3">
      <c r="B305" s="195">
        <v>5</v>
      </c>
      <c r="C305" s="196" t="s">
        <v>23</v>
      </c>
      <c r="D305" s="195">
        <v>1</v>
      </c>
      <c r="E305" s="197">
        <v>3114.56</v>
      </c>
      <c r="F305" s="197">
        <f t="shared" si="111"/>
        <v>3114.56</v>
      </c>
      <c r="G305" s="197">
        <f t="shared" ref="G305:G306" si="116">12*F305</f>
        <v>37374.720000000001</v>
      </c>
      <c r="H305" s="194">
        <f t="shared" ref="H305:I305" si="117">F305-F257</f>
        <v>117.73000000000002</v>
      </c>
      <c r="I305" s="194">
        <f t="shared" si="117"/>
        <v>1412.760000000002</v>
      </c>
      <c r="K305" s="49">
        <f t="shared" si="113"/>
        <v>0</v>
      </c>
    </row>
    <row r="306" spans="2:15" ht="15.75" customHeight="1" thickBot="1" x14ac:dyDescent="0.3">
      <c r="B306" s="44">
        <v>6</v>
      </c>
      <c r="C306" s="38" t="s">
        <v>24</v>
      </c>
      <c r="D306" s="44">
        <v>2</v>
      </c>
      <c r="E306" s="46">
        <v>4221.95</v>
      </c>
      <c r="F306" s="46">
        <f t="shared" si="111"/>
        <v>8443.9</v>
      </c>
      <c r="G306" s="46">
        <f t="shared" si="116"/>
        <v>101326.79999999999</v>
      </c>
      <c r="H306" s="31">
        <f t="shared" ref="H306:I306" si="118">F306-F258</f>
        <v>0</v>
      </c>
      <c r="I306" s="31">
        <f t="shared" si="118"/>
        <v>0</v>
      </c>
      <c r="K306" s="49">
        <f t="shared" si="113"/>
        <v>0</v>
      </c>
      <c r="L306" s="64"/>
    </row>
    <row r="307" spans="2:15" ht="15.75" thickBot="1" x14ac:dyDescent="0.3">
      <c r="B307" s="195">
        <v>7</v>
      </c>
      <c r="C307" s="196" t="s">
        <v>25</v>
      </c>
      <c r="D307" s="195">
        <v>1</v>
      </c>
      <c r="E307" s="197">
        <v>7390.06</v>
      </c>
      <c r="F307" s="197">
        <f>D307*E307</f>
        <v>7390.06</v>
      </c>
      <c r="G307" s="197">
        <f>12*F307</f>
        <v>88680.72</v>
      </c>
      <c r="H307" s="194">
        <f t="shared" ref="H307:I307" si="119">F307-F259</f>
        <v>294.0600000000004</v>
      </c>
      <c r="I307" s="194">
        <f t="shared" si="119"/>
        <v>3528.7200000000012</v>
      </c>
      <c r="K307" s="49">
        <f t="shared" si="113"/>
        <v>0</v>
      </c>
      <c r="O307" s="202"/>
    </row>
    <row r="308" spans="2:15" ht="15.75" thickBot="1" x14ac:dyDescent="0.3">
      <c r="B308" s="195">
        <v>8</v>
      </c>
      <c r="C308" s="196" t="s">
        <v>26</v>
      </c>
      <c r="D308" s="195">
        <v>1</v>
      </c>
      <c r="E308" s="197">
        <v>8799</v>
      </c>
      <c r="F308" s="197">
        <f t="shared" ref="F308" si="120">D308*E308</f>
        <v>8799</v>
      </c>
      <c r="G308" s="197">
        <f t="shared" ref="G308" si="121">12*F308</f>
        <v>105588</v>
      </c>
      <c r="H308" s="194">
        <f>F308-F260</f>
        <v>680.54</v>
      </c>
      <c r="I308" s="194">
        <f>G308-G260</f>
        <v>8166.4799999999959</v>
      </c>
      <c r="K308" s="49">
        <f t="shared" si="113"/>
        <v>-641.92000000000007</v>
      </c>
    </row>
    <row r="309" spans="2:15" ht="15.75" thickBot="1" x14ac:dyDescent="0.3">
      <c r="B309" s="211">
        <v>9</v>
      </c>
      <c r="C309" s="38" t="s">
        <v>31</v>
      </c>
      <c r="D309" s="44"/>
      <c r="E309" s="46">
        <v>1552.1</v>
      </c>
      <c r="F309" s="46">
        <f>E309</f>
        <v>1552.1</v>
      </c>
      <c r="G309" s="46">
        <f>12*F309</f>
        <v>18625.199999999997</v>
      </c>
      <c r="H309" s="213">
        <f>(F309+F310)-(F261+F262)</f>
        <v>0</v>
      </c>
      <c r="I309" s="213">
        <f>(G309+G310)-(G261+G262)</f>
        <v>0</v>
      </c>
      <c r="K309" s="49">
        <f t="shared" si="113"/>
        <v>0</v>
      </c>
    </row>
    <row r="310" spans="2:15" ht="15.75" thickBot="1" x14ac:dyDescent="0.3">
      <c r="B310" s="212"/>
      <c r="C310" s="38" t="s">
        <v>28</v>
      </c>
      <c r="D310" s="44"/>
      <c r="E310" s="46">
        <v>2496.4499999999998</v>
      </c>
      <c r="F310" s="46">
        <f>E310</f>
        <v>2496.4499999999998</v>
      </c>
      <c r="G310" s="46">
        <f>12*F310</f>
        <v>29957.399999999998</v>
      </c>
      <c r="H310" s="214"/>
      <c r="I310" s="214"/>
      <c r="K310" s="49">
        <f t="shared" si="113"/>
        <v>0</v>
      </c>
    </row>
    <row r="311" spans="2:15" ht="15.75" thickBot="1" x14ac:dyDescent="0.3">
      <c r="B311" s="215" t="s">
        <v>1</v>
      </c>
      <c r="C311" s="215"/>
      <c r="D311" s="201">
        <f>SUM(D300:D308)</f>
        <v>12</v>
      </c>
      <c r="E311" s="47"/>
      <c r="F311" s="47">
        <f>SUM(F300:F310)</f>
        <v>64498.419999999991</v>
      </c>
      <c r="G311" s="47">
        <f>SUM(G300:G310)</f>
        <v>773981.03999999992</v>
      </c>
      <c r="H311" s="31">
        <f>F311-F263</f>
        <v>2206.9599999999991</v>
      </c>
      <c r="I311" s="31">
        <f>G311-G263</f>
        <v>26483.520000000019</v>
      </c>
      <c r="K311" s="49">
        <f t="shared" si="113"/>
        <v>-641.91999999999825</v>
      </c>
    </row>
    <row r="312" spans="2:15" x14ac:dyDescent="0.25">
      <c r="F312" s="48">
        <f>F311-F263</f>
        <v>2206.9599999999991</v>
      </c>
      <c r="G312" s="48">
        <f>G311-G263</f>
        <v>26483.520000000019</v>
      </c>
    </row>
  </sheetData>
  <mergeCells count="154">
    <mergeCell ref="B250:G250"/>
    <mergeCell ref="B253:B254"/>
    <mergeCell ref="H253:H254"/>
    <mergeCell ref="I253:I254"/>
    <mergeCell ref="B261:B262"/>
    <mergeCell ref="H261:H262"/>
    <mergeCell ref="I261:I262"/>
    <mergeCell ref="B263:C263"/>
    <mergeCell ref="J225:L227"/>
    <mergeCell ref="B235:G235"/>
    <mergeCell ref="B236:G236"/>
    <mergeCell ref="B239:B240"/>
    <mergeCell ref="H239:H240"/>
    <mergeCell ref="I239:I240"/>
    <mergeCell ref="B247:B248"/>
    <mergeCell ref="H247:H248"/>
    <mergeCell ref="I247:I248"/>
    <mergeCell ref="B249:C249"/>
    <mergeCell ref="B230:B231"/>
    <mergeCell ref="H230:H231"/>
    <mergeCell ref="I230:I231"/>
    <mergeCell ref="B232:C232"/>
    <mergeCell ref="B217:C217"/>
    <mergeCell ref="B219:G219"/>
    <mergeCell ref="B222:B223"/>
    <mergeCell ref="H222:H223"/>
    <mergeCell ref="I222:I223"/>
    <mergeCell ref="B207:B208"/>
    <mergeCell ref="H207:H208"/>
    <mergeCell ref="I207:I208"/>
    <mergeCell ref="B215:B216"/>
    <mergeCell ref="H215:H216"/>
    <mergeCell ref="I215:I216"/>
    <mergeCell ref="B200:B201"/>
    <mergeCell ref="H200:H201"/>
    <mergeCell ref="I200:I201"/>
    <mergeCell ref="B202:C202"/>
    <mergeCell ref="B204:G204"/>
    <mergeCell ref="B188:G188"/>
    <mergeCell ref="B189:G189"/>
    <mergeCell ref="B192:B193"/>
    <mergeCell ref="H192:H193"/>
    <mergeCell ref="I192:I193"/>
    <mergeCell ref="B64:B65"/>
    <mergeCell ref="H64:H65"/>
    <mergeCell ref="I64:I65"/>
    <mergeCell ref="B72:B73"/>
    <mergeCell ref="H72:H73"/>
    <mergeCell ref="I72:I73"/>
    <mergeCell ref="B88:B89"/>
    <mergeCell ref="H88:H89"/>
    <mergeCell ref="B123:C123"/>
    <mergeCell ref="B110:G110"/>
    <mergeCell ref="B113:B114"/>
    <mergeCell ref="H113:H114"/>
    <mergeCell ref="I113:I114"/>
    <mergeCell ref="B121:B122"/>
    <mergeCell ref="H121:H122"/>
    <mergeCell ref="I121:I122"/>
    <mergeCell ref="B107:C107"/>
    <mergeCell ref="B74:C74"/>
    <mergeCell ref="B77:G77"/>
    <mergeCell ref="B80:B81"/>
    <mergeCell ref="H80:H81"/>
    <mergeCell ref="I80:I81"/>
    <mergeCell ref="B44:G44"/>
    <mergeCell ref="B55:B56"/>
    <mergeCell ref="H55:H56"/>
    <mergeCell ref="I55:I56"/>
    <mergeCell ref="B57:C57"/>
    <mergeCell ref="B47:B48"/>
    <mergeCell ref="H47:H48"/>
    <mergeCell ref="I47:I48"/>
    <mergeCell ref="B61:G61"/>
    <mergeCell ref="B2:G2"/>
    <mergeCell ref="B13:C13"/>
    <mergeCell ref="B15:G15"/>
    <mergeCell ref="B27:C27"/>
    <mergeCell ref="B25:B26"/>
    <mergeCell ref="B41:C41"/>
    <mergeCell ref="H25:H26"/>
    <mergeCell ref="I25:I26"/>
    <mergeCell ref="B29:G29"/>
    <mergeCell ref="B39:B40"/>
    <mergeCell ref="H39:H40"/>
    <mergeCell ref="I39:I40"/>
    <mergeCell ref="I88:I89"/>
    <mergeCell ref="B90:C90"/>
    <mergeCell ref="B140:C140"/>
    <mergeCell ref="B126:G126"/>
    <mergeCell ref="B130:B131"/>
    <mergeCell ref="B138:B139"/>
    <mergeCell ref="B127:G127"/>
    <mergeCell ref="B94:G94"/>
    <mergeCell ref="B97:B98"/>
    <mergeCell ref="H97:H98"/>
    <mergeCell ref="I97:I98"/>
    <mergeCell ref="B105:B106"/>
    <mergeCell ref="H105:H106"/>
    <mergeCell ref="I105:I106"/>
    <mergeCell ref="B183:B184"/>
    <mergeCell ref="H183:H184"/>
    <mergeCell ref="I183:I184"/>
    <mergeCell ref="B185:C185"/>
    <mergeCell ref="B170:C170"/>
    <mergeCell ref="B142:G142"/>
    <mergeCell ref="B145:B146"/>
    <mergeCell ref="H130:H131"/>
    <mergeCell ref="I130:I131"/>
    <mergeCell ref="H138:H139"/>
    <mergeCell ref="I138:I139"/>
    <mergeCell ref="H145:H146"/>
    <mergeCell ref="I145:I146"/>
    <mergeCell ref="B172:G172"/>
    <mergeCell ref="B175:B176"/>
    <mergeCell ref="H175:H176"/>
    <mergeCell ref="I175:I176"/>
    <mergeCell ref="B153:B154"/>
    <mergeCell ref="H153:H154"/>
    <mergeCell ref="I153:I154"/>
    <mergeCell ref="B155:C155"/>
    <mergeCell ref="B157:G157"/>
    <mergeCell ref="B160:B161"/>
    <mergeCell ref="H160:H161"/>
    <mergeCell ref="I160:I161"/>
    <mergeCell ref="B168:B169"/>
    <mergeCell ref="H168:H169"/>
    <mergeCell ref="I168:I169"/>
    <mergeCell ref="J272:L274"/>
    <mergeCell ref="J288:L290"/>
    <mergeCell ref="B266:G266"/>
    <mergeCell ref="B269:B270"/>
    <mergeCell ref="H269:H270"/>
    <mergeCell ref="I269:I270"/>
    <mergeCell ref="B277:B278"/>
    <mergeCell ref="H277:H278"/>
    <mergeCell ref="I277:I278"/>
    <mergeCell ref="B279:C279"/>
    <mergeCell ref="B298:G298"/>
    <mergeCell ref="B301:B302"/>
    <mergeCell ref="H301:H302"/>
    <mergeCell ref="I301:I302"/>
    <mergeCell ref="B309:B310"/>
    <mergeCell ref="H309:H310"/>
    <mergeCell ref="I309:I310"/>
    <mergeCell ref="B311:C311"/>
    <mergeCell ref="B282:G282"/>
    <mergeCell ref="B285:B286"/>
    <mergeCell ref="H285:H286"/>
    <mergeCell ref="I285:I286"/>
    <mergeCell ref="B293:B294"/>
    <mergeCell ref="H293:H294"/>
    <mergeCell ref="I293:I294"/>
    <mergeCell ref="B295:C295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31"/>
  <sheetViews>
    <sheetView showGridLines="0" tabSelected="1" zoomScale="110" zoomScaleNormal="110" workbookViewId="0">
      <pane xSplit="2" topLeftCell="DU1" activePane="topRight" state="frozen"/>
      <selection pane="topRight" activeCell="ED10" sqref="ED10"/>
    </sheetView>
  </sheetViews>
  <sheetFormatPr defaultRowHeight="15" x14ac:dyDescent="0.25"/>
  <cols>
    <col min="1" max="1" width="12.85546875" style="105" bestFit="1" customWidth="1"/>
    <col min="2" max="2" width="5.5703125" style="157" bestFit="1" customWidth="1"/>
    <col min="3" max="3" width="11.42578125" style="105" customWidth="1"/>
    <col min="4" max="4" width="17.85546875" style="105" customWidth="1"/>
    <col min="5" max="5" width="19.140625" style="105" customWidth="1"/>
    <col min="6" max="6" width="13.85546875" style="105" customWidth="1"/>
    <col min="7" max="8" width="15.28515625" style="105" customWidth="1"/>
    <col min="9" max="9" width="16" style="105" customWidth="1"/>
    <col min="10" max="10" width="16.7109375" style="82" customWidth="1"/>
    <col min="11" max="11" width="13.85546875" style="105" customWidth="1"/>
    <col min="12" max="13" width="15.28515625" style="105" customWidth="1"/>
    <col min="14" max="14" width="16" style="105" customWidth="1"/>
    <col min="15" max="15" width="13.85546875" style="105" customWidth="1"/>
    <col min="16" max="17" width="15.28515625" style="105" customWidth="1"/>
    <col min="18" max="19" width="16" style="105" customWidth="1"/>
    <col min="20" max="20" width="16.7109375" style="82" customWidth="1"/>
    <col min="21" max="21" width="13.85546875" style="105" customWidth="1"/>
    <col min="22" max="23" width="15.28515625" style="105" customWidth="1"/>
    <col min="24" max="24" width="16" style="105" customWidth="1"/>
    <col min="25" max="25" width="16.7109375" style="82" customWidth="1"/>
    <col min="26" max="26" width="13.85546875" style="105" customWidth="1"/>
    <col min="27" max="28" width="15.28515625" style="105" customWidth="1"/>
    <col min="29" max="29" width="16" style="105" customWidth="1"/>
    <col min="30" max="30" width="13.85546875" style="105" customWidth="1"/>
    <col min="31" max="32" width="15.28515625" style="105" customWidth="1"/>
    <col min="33" max="34" width="16" style="105" customWidth="1"/>
    <col min="35" max="35" width="16.7109375" style="82" customWidth="1"/>
    <col min="36" max="36" width="13.85546875" style="105" customWidth="1"/>
    <col min="37" max="38" width="15.28515625" style="105" customWidth="1"/>
    <col min="39" max="39" width="16" style="105" customWidth="1"/>
    <col min="40" max="40" width="16.7109375" style="82" customWidth="1"/>
    <col min="41" max="41" width="13.85546875" style="105" customWidth="1"/>
    <col min="42" max="43" width="15.28515625" style="105" customWidth="1"/>
    <col min="44" max="44" width="16" style="105" customWidth="1"/>
    <col min="45" max="45" width="16.7109375" style="82" customWidth="1"/>
    <col min="46" max="46" width="13.85546875" style="105" customWidth="1"/>
    <col min="47" max="48" width="15.28515625" style="105" customWidth="1"/>
    <col min="49" max="49" width="16" style="105" customWidth="1"/>
    <col min="50" max="50" width="13.85546875" style="105" customWidth="1"/>
    <col min="51" max="52" width="15.28515625" style="105" customWidth="1"/>
    <col min="53" max="54" width="16" style="105" customWidth="1"/>
    <col min="55" max="55" width="16.7109375" style="82" customWidth="1"/>
    <col min="56" max="56" width="13.85546875" style="105" customWidth="1"/>
    <col min="57" max="58" width="15.28515625" style="105" customWidth="1"/>
    <col min="59" max="59" width="16" style="105" customWidth="1"/>
    <col min="60" max="60" width="18.28515625" style="82" customWidth="1"/>
    <col min="61" max="61" width="13.85546875" style="105" customWidth="1"/>
    <col min="62" max="63" width="15.28515625" style="105" customWidth="1"/>
    <col min="64" max="64" width="16" style="105" customWidth="1"/>
    <col min="65" max="65" width="19.28515625" style="82" customWidth="1"/>
    <col min="66" max="66" width="13.85546875" style="105" customWidth="1"/>
    <col min="67" max="68" width="15.28515625" style="105" customWidth="1"/>
    <col min="69" max="69" width="16" style="105" customWidth="1"/>
    <col min="70" max="70" width="13.85546875" style="105" customWidth="1"/>
    <col min="71" max="72" width="15.28515625" style="105" customWidth="1"/>
    <col min="73" max="73" width="16" style="105" customWidth="1"/>
    <col min="74" max="74" width="13.85546875" style="105" customWidth="1"/>
    <col min="75" max="76" width="15.28515625" style="105" customWidth="1"/>
    <col min="77" max="78" width="16" style="105" customWidth="1"/>
    <col min="79" max="79" width="19.28515625" style="82" customWidth="1"/>
    <col min="80" max="80" width="13.28515625" style="105" bestFit="1" customWidth="1"/>
    <col min="81" max="81" width="18.140625" style="105" customWidth="1"/>
    <col min="82" max="82" width="13.85546875" style="105" bestFit="1" customWidth="1"/>
    <col min="83" max="83" width="12.7109375" style="105" bestFit="1" customWidth="1"/>
    <col min="84" max="84" width="13.28515625" style="105" bestFit="1" customWidth="1"/>
    <col min="85" max="85" width="29.28515625" style="105" bestFit="1" customWidth="1"/>
    <col min="86" max="86" width="14.42578125" style="105" bestFit="1" customWidth="1"/>
    <col min="87" max="88" width="12.7109375" style="105" bestFit="1" customWidth="1"/>
    <col min="89" max="89" width="16.85546875" style="105" bestFit="1" customWidth="1"/>
    <col min="90" max="90" width="13.28515625" style="105" bestFit="1" customWidth="1"/>
    <col min="91" max="91" width="14" style="105" customWidth="1"/>
    <col min="92" max="92" width="13.85546875" style="105" bestFit="1" customWidth="1"/>
    <col min="93" max="93" width="11.7109375" style="105" bestFit="1" customWidth="1"/>
    <col min="94" max="94" width="13.28515625" style="105" bestFit="1" customWidth="1"/>
    <col min="95" max="95" width="15.42578125" style="105" customWidth="1"/>
    <col min="96" max="98" width="12.7109375" style="105" bestFit="1" customWidth="1"/>
    <col min="99" max="99" width="16.85546875" style="105" bestFit="1" customWidth="1"/>
    <col min="100" max="100" width="13.28515625" style="105" bestFit="1" customWidth="1"/>
    <col min="101" max="101" width="16.7109375" style="105" customWidth="1"/>
    <col min="102" max="102" width="13.85546875" style="105" bestFit="1" customWidth="1"/>
    <col min="103" max="103" width="11.7109375" style="105" bestFit="1" customWidth="1"/>
    <col min="104" max="104" width="13.28515625" style="105" bestFit="1" customWidth="1"/>
    <col min="105" max="105" width="17.85546875" style="105" customWidth="1"/>
    <col min="106" max="106" width="13.85546875" style="105" bestFit="1" customWidth="1"/>
    <col min="107" max="107" width="12.7109375" style="105" bestFit="1" customWidth="1"/>
    <col min="108" max="108" width="13.28515625" style="105" bestFit="1" customWidth="1"/>
    <col min="109" max="109" width="17.85546875" style="105" customWidth="1"/>
    <col min="110" max="110" width="13.85546875" style="105" bestFit="1" customWidth="1"/>
    <col min="111" max="111" width="12.7109375" style="105" bestFit="1" customWidth="1"/>
    <col min="112" max="112" width="13.28515625" style="105" bestFit="1" customWidth="1"/>
    <col min="113" max="113" width="17.85546875" style="105" customWidth="1"/>
    <col min="114" max="114" width="13.85546875" style="105" bestFit="1" customWidth="1"/>
    <col min="115" max="116" width="12.7109375" style="105" bestFit="1" customWidth="1"/>
    <col min="117" max="117" width="16.85546875" style="105" bestFit="1" customWidth="1"/>
    <col min="118" max="118" width="13.28515625" style="105" bestFit="1" customWidth="1"/>
    <col min="119" max="119" width="17.85546875" style="105" customWidth="1"/>
    <col min="120" max="120" width="13.85546875" style="105" bestFit="1" customWidth="1"/>
    <col min="121" max="121" width="12.7109375" style="105" bestFit="1" customWidth="1"/>
    <col min="122" max="122" width="16.85546875" style="105" bestFit="1" customWidth="1"/>
    <col min="123" max="123" width="13.28515625" style="105" bestFit="1" customWidth="1"/>
    <col min="124" max="124" width="17.85546875" style="105" customWidth="1"/>
    <col min="125" max="126" width="13.85546875" style="105" bestFit="1" customWidth="1"/>
    <col min="127" max="127" width="16.85546875" style="105" bestFit="1" customWidth="1"/>
    <col min="128" max="128" width="13.28515625" style="105" bestFit="1" customWidth="1"/>
    <col min="129" max="129" width="17.85546875" style="105" customWidth="1"/>
    <col min="130" max="131" width="13.85546875" style="105" bestFit="1" customWidth="1"/>
    <col min="132" max="132" width="13.28515625" style="105" bestFit="1" customWidth="1"/>
    <col min="133" max="133" width="17.85546875" style="105" customWidth="1"/>
    <col min="134" max="134" width="16" style="105" bestFit="1" customWidth="1"/>
    <col min="135" max="135" width="13.85546875" style="105" bestFit="1" customWidth="1"/>
    <col min="136" max="136" width="13.85546875" style="105" customWidth="1"/>
    <col min="137" max="137" width="16.85546875" style="105" bestFit="1" customWidth="1"/>
    <col min="138" max="16384" width="9.140625" style="105"/>
  </cols>
  <sheetData>
    <row r="1" spans="1:137" s="88" customFormat="1" x14ac:dyDescent="0.25">
      <c r="B1" s="153"/>
      <c r="F1" s="104">
        <v>43164</v>
      </c>
      <c r="J1" s="107"/>
      <c r="T1" s="107"/>
      <c r="Y1" s="107"/>
      <c r="AI1" s="107"/>
      <c r="AN1" s="107"/>
      <c r="AS1" s="107"/>
      <c r="AT1" s="152"/>
      <c r="AU1" s="152"/>
      <c r="AV1" s="152"/>
      <c r="BC1" s="107"/>
      <c r="BD1" s="152"/>
      <c r="BE1" s="152"/>
      <c r="BH1" s="107"/>
      <c r="BM1" s="107"/>
      <c r="BN1" s="152"/>
      <c r="BO1" s="152"/>
      <c r="BP1" s="152"/>
      <c r="BR1" s="180"/>
      <c r="BS1" s="180"/>
      <c r="BT1" s="180"/>
      <c r="BU1" s="180"/>
      <c r="CA1" s="107"/>
      <c r="CG1" s="107"/>
      <c r="CH1" s="107"/>
      <c r="CI1" s="107"/>
      <c r="CJ1" s="107"/>
    </row>
    <row r="2" spans="1:137" s="88" customFormat="1" x14ac:dyDescent="0.25">
      <c r="B2" s="153"/>
      <c r="F2" s="104">
        <v>43215</v>
      </c>
      <c r="G2" s="88">
        <f>F2-F1</f>
        <v>51</v>
      </c>
      <c r="AT2" s="152"/>
      <c r="AU2" s="152"/>
      <c r="AV2" s="152"/>
      <c r="BD2" s="152"/>
      <c r="BE2" s="152"/>
      <c r="BN2" s="152"/>
      <c r="BO2" s="152"/>
      <c r="BP2" s="152"/>
      <c r="BR2" s="180"/>
      <c r="BS2" s="180"/>
      <c r="BT2" s="180"/>
      <c r="BU2" s="180"/>
      <c r="CG2" s="107"/>
      <c r="CH2" s="107"/>
      <c r="CI2" s="107"/>
      <c r="CJ2" s="107"/>
    </row>
    <row r="3" spans="1:137" s="89" customFormat="1" ht="15" customHeight="1" x14ac:dyDescent="0.25">
      <c r="B3" s="154"/>
      <c r="C3" s="248" t="str">
        <f>'Resumo do Contrato'!B3</f>
        <v>Contrato 04/2018</v>
      </c>
      <c r="D3" s="248"/>
      <c r="E3" s="250"/>
      <c r="F3" s="251" t="s">
        <v>84</v>
      </c>
      <c r="G3" s="241"/>
      <c r="H3" s="241"/>
      <c r="I3" s="252"/>
      <c r="J3" s="260" t="s">
        <v>83</v>
      </c>
      <c r="K3" s="232" t="s">
        <v>96</v>
      </c>
      <c r="L3" s="231"/>
      <c r="M3" s="231"/>
      <c r="N3" s="231"/>
      <c r="O3" s="231"/>
      <c r="P3" s="231"/>
      <c r="Q3" s="231"/>
      <c r="R3" s="231"/>
      <c r="S3" s="233"/>
      <c r="T3" s="229" t="s">
        <v>83</v>
      </c>
      <c r="U3" s="240" t="s">
        <v>89</v>
      </c>
      <c r="V3" s="241"/>
      <c r="W3" s="241"/>
      <c r="X3" s="242"/>
      <c r="Y3" s="229" t="s">
        <v>83</v>
      </c>
      <c r="Z3" s="231" t="s">
        <v>103</v>
      </c>
      <c r="AA3" s="231"/>
      <c r="AB3" s="231"/>
      <c r="AC3" s="231"/>
      <c r="AD3" s="231"/>
      <c r="AE3" s="231"/>
      <c r="AF3" s="231"/>
      <c r="AG3" s="231"/>
      <c r="AH3" s="231"/>
      <c r="AI3" s="229" t="s">
        <v>83</v>
      </c>
      <c r="AJ3" s="240" t="s">
        <v>108</v>
      </c>
      <c r="AK3" s="241"/>
      <c r="AL3" s="241"/>
      <c r="AM3" s="242"/>
      <c r="AN3" s="229" t="s">
        <v>83</v>
      </c>
      <c r="AO3" s="247" t="s">
        <v>110</v>
      </c>
      <c r="AP3" s="248"/>
      <c r="AQ3" s="248"/>
      <c r="AR3" s="249"/>
      <c r="AS3" s="229" t="s">
        <v>83</v>
      </c>
      <c r="AT3" s="231" t="s">
        <v>112</v>
      </c>
      <c r="AU3" s="231"/>
      <c r="AV3" s="231"/>
      <c r="AW3" s="231"/>
      <c r="AX3" s="231"/>
      <c r="AY3" s="231"/>
      <c r="AZ3" s="231"/>
      <c r="BA3" s="231"/>
      <c r="BB3" s="231"/>
      <c r="BC3" s="229" t="s">
        <v>83</v>
      </c>
      <c r="BD3" s="240" t="s">
        <v>116</v>
      </c>
      <c r="BE3" s="241"/>
      <c r="BF3" s="241"/>
      <c r="BG3" s="242"/>
      <c r="BH3" s="229" t="s">
        <v>83</v>
      </c>
      <c r="BI3" s="237" t="s">
        <v>132</v>
      </c>
      <c r="BJ3" s="238"/>
      <c r="BK3" s="238"/>
      <c r="BL3" s="239"/>
      <c r="BM3" s="229" t="s">
        <v>83</v>
      </c>
      <c r="BN3" s="231" t="s">
        <v>148</v>
      </c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29" t="s">
        <v>83</v>
      </c>
      <c r="CB3" s="231" t="s">
        <v>157</v>
      </c>
      <c r="CC3" s="231"/>
      <c r="CD3" s="231"/>
      <c r="CE3" s="231"/>
      <c r="CF3" s="231"/>
      <c r="CG3" s="231"/>
      <c r="CH3" s="231"/>
      <c r="CI3" s="231"/>
      <c r="CJ3" s="231"/>
      <c r="CK3" s="229" t="s">
        <v>83</v>
      </c>
      <c r="CL3" s="231" t="s">
        <v>162</v>
      </c>
      <c r="CM3" s="231"/>
      <c r="CN3" s="231"/>
      <c r="CO3" s="231"/>
      <c r="CP3" s="231"/>
      <c r="CQ3" s="231"/>
      <c r="CR3" s="231"/>
      <c r="CS3" s="231"/>
      <c r="CT3" s="231"/>
      <c r="CU3" s="229" t="s">
        <v>83</v>
      </c>
      <c r="CV3" s="231" t="s">
        <v>167</v>
      </c>
      <c r="CW3" s="231"/>
      <c r="CX3" s="231"/>
      <c r="CY3" s="231"/>
      <c r="CZ3" s="231"/>
      <c r="DA3" s="231"/>
      <c r="DB3" s="231"/>
      <c r="DC3" s="231"/>
      <c r="DD3" s="231"/>
      <c r="DE3" s="231"/>
      <c r="DF3" s="231"/>
      <c r="DG3" s="231"/>
      <c r="DH3" s="231"/>
      <c r="DI3" s="231"/>
      <c r="DJ3" s="231"/>
      <c r="DK3" s="231"/>
      <c r="DL3" s="231"/>
      <c r="DM3" s="229" t="s">
        <v>83</v>
      </c>
      <c r="DN3" s="231" t="s">
        <v>192</v>
      </c>
      <c r="DO3" s="231"/>
      <c r="DP3" s="231"/>
      <c r="DQ3" s="231"/>
      <c r="DR3" s="229" t="s">
        <v>83</v>
      </c>
      <c r="DS3" s="238" t="s">
        <v>212</v>
      </c>
      <c r="DT3" s="238"/>
      <c r="DU3" s="238"/>
      <c r="DV3" s="238"/>
      <c r="DW3" s="229" t="s">
        <v>83</v>
      </c>
      <c r="DX3" s="270" t="s">
        <v>223</v>
      </c>
      <c r="DY3" s="271"/>
      <c r="DZ3" s="271"/>
      <c r="EA3" s="271"/>
      <c r="EB3" s="271"/>
      <c r="EC3" s="271"/>
      <c r="ED3" s="271"/>
      <c r="EE3" s="271"/>
      <c r="EF3" s="271"/>
      <c r="EG3" s="267" t="s">
        <v>83</v>
      </c>
    </row>
    <row r="4" spans="1:137" s="89" customFormat="1" x14ac:dyDescent="0.25">
      <c r="B4" s="154"/>
      <c r="C4" s="258" t="str">
        <f>'Resumo do Contrato'!D4</f>
        <v>05/03/2018 A 04/03/2019</v>
      </c>
      <c r="D4" s="258"/>
      <c r="E4" s="259"/>
      <c r="F4" s="251" t="s">
        <v>85</v>
      </c>
      <c r="G4" s="241"/>
      <c r="H4" s="241"/>
      <c r="I4" s="252"/>
      <c r="J4" s="260"/>
      <c r="K4" s="232" t="s">
        <v>88</v>
      </c>
      <c r="L4" s="231"/>
      <c r="M4" s="231"/>
      <c r="N4" s="231"/>
      <c r="O4" s="231"/>
      <c r="P4" s="231"/>
      <c r="Q4" s="231"/>
      <c r="R4" s="231"/>
      <c r="S4" s="233"/>
      <c r="T4" s="229"/>
      <c r="U4" s="240" t="s">
        <v>102</v>
      </c>
      <c r="V4" s="241"/>
      <c r="W4" s="241"/>
      <c r="X4" s="242"/>
      <c r="Y4" s="229"/>
      <c r="Z4" s="231" t="s">
        <v>104</v>
      </c>
      <c r="AA4" s="231"/>
      <c r="AB4" s="231"/>
      <c r="AC4" s="231"/>
      <c r="AD4" s="231"/>
      <c r="AE4" s="231"/>
      <c r="AF4" s="231"/>
      <c r="AG4" s="231"/>
      <c r="AH4" s="231"/>
      <c r="AI4" s="229"/>
      <c r="AJ4" s="240" t="s">
        <v>107</v>
      </c>
      <c r="AK4" s="241"/>
      <c r="AL4" s="241"/>
      <c r="AM4" s="242"/>
      <c r="AN4" s="229"/>
      <c r="AO4" s="247" t="s">
        <v>109</v>
      </c>
      <c r="AP4" s="248"/>
      <c r="AQ4" s="248"/>
      <c r="AR4" s="249"/>
      <c r="AS4" s="229"/>
      <c r="AT4" s="231" t="s">
        <v>113</v>
      </c>
      <c r="AU4" s="231"/>
      <c r="AV4" s="231"/>
      <c r="AW4" s="231"/>
      <c r="AX4" s="231"/>
      <c r="AY4" s="231"/>
      <c r="AZ4" s="231"/>
      <c r="BA4" s="231"/>
      <c r="BB4" s="231"/>
      <c r="BC4" s="229"/>
      <c r="BD4" s="240" t="s">
        <v>117</v>
      </c>
      <c r="BE4" s="241"/>
      <c r="BF4" s="241"/>
      <c r="BG4" s="242"/>
      <c r="BH4" s="229"/>
      <c r="BI4" s="237" t="s">
        <v>118</v>
      </c>
      <c r="BJ4" s="238"/>
      <c r="BK4" s="238"/>
      <c r="BL4" s="239"/>
      <c r="BM4" s="229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29"/>
      <c r="CB4" s="231" t="s">
        <v>156</v>
      </c>
      <c r="CC4" s="231"/>
      <c r="CD4" s="231"/>
      <c r="CE4" s="231"/>
      <c r="CF4" s="231"/>
      <c r="CG4" s="231"/>
      <c r="CH4" s="231"/>
      <c r="CI4" s="231"/>
      <c r="CJ4" s="231"/>
      <c r="CK4" s="229"/>
      <c r="CL4" s="231" t="s">
        <v>156</v>
      </c>
      <c r="CM4" s="231"/>
      <c r="CN4" s="231"/>
      <c r="CO4" s="231"/>
      <c r="CP4" s="231"/>
      <c r="CQ4" s="231"/>
      <c r="CR4" s="231"/>
      <c r="CS4" s="231"/>
      <c r="CT4" s="231"/>
      <c r="CU4" s="229"/>
      <c r="CV4" s="231" t="s">
        <v>113</v>
      </c>
      <c r="CW4" s="231"/>
      <c r="CX4" s="231"/>
      <c r="CY4" s="231"/>
      <c r="CZ4" s="231"/>
      <c r="DA4" s="231"/>
      <c r="DB4" s="231"/>
      <c r="DC4" s="231"/>
      <c r="DD4" s="231"/>
      <c r="DE4" s="231"/>
      <c r="DF4" s="231"/>
      <c r="DG4" s="231"/>
      <c r="DH4" s="231"/>
      <c r="DI4" s="231"/>
      <c r="DJ4" s="231"/>
      <c r="DK4" s="231"/>
      <c r="DL4" s="231"/>
      <c r="DM4" s="229"/>
      <c r="DN4" s="231" t="s">
        <v>193</v>
      </c>
      <c r="DO4" s="231"/>
      <c r="DP4" s="231"/>
      <c r="DQ4" s="231"/>
      <c r="DR4" s="229"/>
      <c r="DS4" s="238" t="s">
        <v>213</v>
      </c>
      <c r="DT4" s="238"/>
      <c r="DU4" s="238"/>
      <c r="DV4" s="238"/>
      <c r="DW4" s="229"/>
      <c r="DX4" s="272" t="s">
        <v>216</v>
      </c>
      <c r="DY4" s="273"/>
      <c r="DZ4" s="273"/>
      <c r="EA4" s="273"/>
      <c r="EB4" s="273"/>
      <c r="EC4" s="273"/>
      <c r="ED4" s="273"/>
      <c r="EE4" s="273"/>
      <c r="EF4" s="273"/>
      <c r="EG4" s="268"/>
    </row>
    <row r="5" spans="1:137" s="89" customFormat="1" x14ac:dyDescent="0.25">
      <c r="B5" s="154"/>
      <c r="C5" s="248"/>
      <c r="D5" s="248"/>
      <c r="E5" s="250"/>
      <c r="F5" s="251"/>
      <c r="G5" s="241"/>
      <c r="H5" s="241"/>
      <c r="I5" s="252"/>
      <c r="J5" s="260"/>
      <c r="K5" s="251" t="s">
        <v>97</v>
      </c>
      <c r="L5" s="241"/>
      <c r="M5" s="241"/>
      <c r="N5" s="241"/>
      <c r="O5" s="241" t="s">
        <v>98</v>
      </c>
      <c r="P5" s="241"/>
      <c r="Q5" s="241"/>
      <c r="R5" s="241"/>
      <c r="S5" s="142"/>
      <c r="T5" s="229"/>
      <c r="U5" s="240"/>
      <c r="V5" s="241"/>
      <c r="W5" s="241"/>
      <c r="X5" s="242"/>
      <c r="Y5" s="229"/>
      <c r="Z5" s="240" t="s">
        <v>105</v>
      </c>
      <c r="AA5" s="241"/>
      <c r="AB5" s="241"/>
      <c r="AC5" s="241"/>
      <c r="AD5" s="241" t="s">
        <v>106</v>
      </c>
      <c r="AE5" s="241"/>
      <c r="AF5" s="241"/>
      <c r="AG5" s="241"/>
      <c r="AH5" s="112"/>
      <c r="AI5" s="229"/>
      <c r="AJ5" s="240"/>
      <c r="AK5" s="241"/>
      <c r="AL5" s="241"/>
      <c r="AM5" s="242"/>
      <c r="AN5" s="229"/>
      <c r="AO5" s="247"/>
      <c r="AP5" s="248"/>
      <c r="AQ5" s="248"/>
      <c r="AR5" s="249"/>
      <c r="AS5" s="229"/>
      <c r="AT5" s="240" t="s">
        <v>114</v>
      </c>
      <c r="AU5" s="241"/>
      <c r="AV5" s="241"/>
      <c r="AW5" s="241"/>
      <c r="AX5" s="241" t="s">
        <v>115</v>
      </c>
      <c r="AY5" s="241"/>
      <c r="AZ5" s="241"/>
      <c r="BA5" s="241"/>
      <c r="BB5" s="112"/>
      <c r="BC5" s="229"/>
      <c r="BD5" s="240"/>
      <c r="BE5" s="241"/>
      <c r="BF5" s="241"/>
      <c r="BG5" s="242"/>
      <c r="BH5" s="229"/>
      <c r="BI5" s="237"/>
      <c r="BJ5" s="238"/>
      <c r="BK5" s="238"/>
      <c r="BL5" s="239"/>
      <c r="BM5" s="229"/>
      <c r="BN5" s="240" t="s">
        <v>74</v>
      </c>
      <c r="BO5" s="241"/>
      <c r="BP5" s="241"/>
      <c r="BQ5" s="241"/>
      <c r="BR5" s="241" t="s">
        <v>131</v>
      </c>
      <c r="BS5" s="241"/>
      <c r="BT5" s="241"/>
      <c r="BU5" s="241"/>
      <c r="BV5" s="241" t="s">
        <v>149</v>
      </c>
      <c r="BW5" s="241"/>
      <c r="BX5" s="241"/>
      <c r="BY5" s="241"/>
      <c r="BZ5" s="112"/>
      <c r="CA5" s="229"/>
      <c r="CB5" s="241" t="s">
        <v>159</v>
      </c>
      <c r="CC5" s="241"/>
      <c r="CD5" s="241"/>
      <c r="CE5" s="241"/>
      <c r="CF5" s="241" t="s">
        <v>158</v>
      </c>
      <c r="CG5" s="241"/>
      <c r="CH5" s="241"/>
      <c r="CI5" s="241"/>
      <c r="CJ5" s="163"/>
      <c r="CK5" s="229"/>
      <c r="CL5" s="241" t="s">
        <v>159</v>
      </c>
      <c r="CM5" s="241"/>
      <c r="CN5" s="241"/>
      <c r="CO5" s="241"/>
      <c r="CP5" s="241" t="s">
        <v>158</v>
      </c>
      <c r="CQ5" s="241"/>
      <c r="CR5" s="241"/>
      <c r="CS5" s="241"/>
      <c r="CT5" s="163"/>
      <c r="CU5" s="229"/>
      <c r="CV5" s="241" t="s">
        <v>74</v>
      </c>
      <c r="CW5" s="241"/>
      <c r="CX5" s="241"/>
      <c r="CY5" s="241"/>
      <c r="CZ5" s="241" t="s">
        <v>164</v>
      </c>
      <c r="DA5" s="241"/>
      <c r="DB5" s="241"/>
      <c r="DC5" s="241"/>
      <c r="DD5" s="241" t="s">
        <v>180</v>
      </c>
      <c r="DE5" s="241"/>
      <c r="DF5" s="241"/>
      <c r="DG5" s="241"/>
      <c r="DH5" s="241" t="s">
        <v>181</v>
      </c>
      <c r="DI5" s="241"/>
      <c r="DJ5" s="241"/>
      <c r="DK5" s="241"/>
      <c r="DL5" s="171"/>
      <c r="DM5" s="229"/>
      <c r="DN5" s="232"/>
      <c r="DO5" s="231"/>
      <c r="DP5" s="231"/>
      <c r="DQ5" s="233"/>
      <c r="DR5" s="229"/>
      <c r="DS5" s="237"/>
      <c r="DT5" s="238"/>
      <c r="DU5" s="238"/>
      <c r="DV5" s="239"/>
      <c r="DW5" s="229"/>
      <c r="DX5" s="231" t="s">
        <v>217</v>
      </c>
      <c r="DY5" s="231"/>
      <c r="DZ5" s="231"/>
      <c r="EA5" s="231"/>
      <c r="EB5" s="231" t="s">
        <v>218</v>
      </c>
      <c r="EC5" s="231"/>
      <c r="ED5" s="231"/>
      <c r="EE5" s="231"/>
      <c r="EF5" s="199"/>
      <c r="EG5" s="268"/>
    </row>
    <row r="6" spans="1:137" s="92" customFormat="1" ht="30" customHeight="1" x14ac:dyDescent="0.25">
      <c r="B6" s="154"/>
      <c r="C6" s="257"/>
      <c r="D6" s="90" t="s">
        <v>90</v>
      </c>
      <c r="E6" s="121" t="s">
        <v>95</v>
      </c>
      <c r="F6" s="127" t="s">
        <v>81</v>
      </c>
      <c r="G6" s="90" t="s">
        <v>82</v>
      </c>
      <c r="H6" s="90" t="s">
        <v>99</v>
      </c>
      <c r="I6" s="128" t="s">
        <v>87</v>
      </c>
      <c r="J6" s="260"/>
      <c r="K6" s="127" t="s">
        <v>81</v>
      </c>
      <c r="L6" s="90" t="s">
        <v>82</v>
      </c>
      <c r="M6" s="90" t="s">
        <v>99</v>
      </c>
      <c r="N6" s="91" t="s">
        <v>101</v>
      </c>
      <c r="O6" s="90" t="s">
        <v>81</v>
      </c>
      <c r="P6" s="90" t="s">
        <v>82</v>
      </c>
      <c r="Q6" s="90" t="s">
        <v>99</v>
      </c>
      <c r="R6" s="91" t="s">
        <v>101</v>
      </c>
      <c r="S6" s="128" t="s">
        <v>87</v>
      </c>
      <c r="T6" s="229"/>
      <c r="U6" s="116" t="s">
        <v>81</v>
      </c>
      <c r="V6" s="90" t="s">
        <v>82</v>
      </c>
      <c r="W6" s="90" t="s">
        <v>99</v>
      </c>
      <c r="X6" s="143" t="s">
        <v>87</v>
      </c>
      <c r="Y6" s="229"/>
      <c r="Z6" s="116" t="s">
        <v>81</v>
      </c>
      <c r="AA6" s="90" t="s">
        <v>82</v>
      </c>
      <c r="AB6" s="90" t="s">
        <v>99</v>
      </c>
      <c r="AC6" s="91" t="s">
        <v>101</v>
      </c>
      <c r="AD6" s="90" t="s">
        <v>81</v>
      </c>
      <c r="AE6" s="90" t="s">
        <v>82</v>
      </c>
      <c r="AF6" s="90" t="s">
        <v>99</v>
      </c>
      <c r="AG6" s="91" t="s">
        <v>101</v>
      </c>
      <c r="AH6" s="143" t="s">
        <v>87</v>
      </c>
      <c r="AI6" s="229"/>
      <c r="AJ6" s="116" t="s">
        <v>81</v>
      </c>
      <c r="AK6" s="90" t="s">
        <v>82</v>
      </c>
      <c r="AL6" s="90" t="s">
        <v>99</v>
      </c>
      <c r="AM6" s="143" t="s">
        <v>87</v>
      </c>
      <c r="AN6" s="229"/>
      <c r="AO6" s="116" t="s">
        <v>81</v>
      </c>
      <c r="AP6" s="90" t="s">
        <v>82</v>
      </c>
      <c r="AQ6" s="90" t="s">
        <v>99</v>
      </c>
      <c r="AR6" s="143" t="s">
        <v>87</v>
      </c>
      <c r="AS6" s="229"/>
      <c r="AT6" s="116" t="s">
        <v>81</v>
      </c>
      <c r="AU6" s="90" t="s">
        <v>82</v>
      </c>
      <c r="AV6" s="90" t="s">
        <v>99</v>
      </c>
      <c r="AW6" s="91" t="s">
        <v>101</v>
      </c>
      <c r="AX6" s="90" t="s">
        <v>81</v>
      </c>
      <c r="AY6" s="90" t="s">
        <v>82</v>
      </c>
      <c r="AZ6" s="90" t="s">
        <v>99</v>
      </c>
      <c r="BA6" s="91" t="s">
        <v>101</v>
      </c>
      <c r="BB6" s="143" t="s">
        <v>87</v>
      </c>
      <c r="BC6" s="229"/>
      <c r="BD6" s="116" t="s">
        <v>81</v>
      </c>
      <c r="BE6" s="90" t="s">
        <v>82</v>
      </c>
      <c r="BF6" s="90" t="s">
        <v>99</v>
      </c>
      <c r="BG6" s="143" t="s">
        <v>87</v>
      </c>
      <c r="BH6" s="229"/>
      <c r="BI6" s="116" t="s">
        <v>81</v>
      </c>
      <c r="BJ6" s="90" t="s">
        <v>82</v>
      </c>
      <c r="BK6" s="90" t="s">
        <v>99</v>
      </c>
      <c r="BL6" s="143" t="s">
        <v>87</v>
      </c>
      <c r="BM6" s="229"/>
      <c r="BN6" s="116" t="s">
        <v>81</v>
      </c>
      <c r="BO6" s="90" t="s">
        <v>82</v>
      </c>
      <c r="BP6" s="90" t="s">
        <v>99</v>
      </c>
      <c r="BQ6" s="91" t="s">
        <v>101</v>
      </c>
      <c r="BR6" s="90" t="s">
        <v>81</v>
      </c>
      <c r="BS6" s="90" t="s">
        <v>82</v>
      </c>
      <c r="BT6" s="90" t="s">
        <v>99</v>
      </c>
      <c r="BU6" s="91" t="s">
        <v>101</v>
      </c>
      <c r="BV6" s="90" t="s">
        <v>81</v>
      </c>
      <c r="BW6" s="90" t="s">
        <v>82</v>
      </c>
      <c r="BX6" s="90" t="s">
        <v>99</v>
      </c>
      <c r="BY6" s="91" t="s">
        <v>101</v>
      </c>
      <c r="BZ6" s="143" t="s">
        <v>87</v>
      </c>
      <c r="CA6" s="229"/>
      <c r="CB6" s="90" t="s">
        <v>81</v>
      </c>
      <c r="CC6" s="90" t="s">
        <v>82</v>
      </c>
      <c r="CD6" s="90" t="s">
        <v>99</v>
      </c>
      <c r="CE6" s="91" t="s">
        <v>101</v>
      </c>
      <c r="CF6" s="90" t="s">
        <v>81</v>
      </c>
      <c r="CG6" s="90" t="s">
        <v>82</v>
      </c>
      <c r="CH6" s="90" t="s">
        <v>99</v>
      </c>
      <c r="CI6" s="91" t="s">
        <v>101</v>
      </c>
      <c r="CJ6" s="143" t="s">
        <v>87</v>
      </c>
      <c r="CK6" s="229"/>
      <c r="CL6" s="90" t="s">
        <v>81</v>
      </c>
      <c r="CM6" s="90" t="s">
        <v>82</v>
      </c>
      <c r="CN6" s="90" t="s">
        <v>99</v>
      </c>
      <c r="CO6" s="91" t="s">
        <v>101</v>
      </c>
      <c r="CP6" s="90" t="s">
        <v>81</v>
      </c>
      <c r="CQ6" s="90" t="s">
        <v>82</v>
      </c>
      <c r="CR6" s="90" t="s">
        <v>99</v>
      </c>
      <c r="CS6" s="91" t="s">
        <v>101</v>
      </c>
      <c r="CT6" s="143" t="s">
        <v>87</v>
      </c>
      <c r="CU6" s="229"/>
      <c r="CV6" s="90" t="s">
        <v>81</v>
      </c>
      <c r="CW6" s="90" t="s">
        <v>82</v>
      </c>
      <c r="CX6" s="90" t="s">
        <v>99</v>
      </c>
      <c r="CY6" s="91" t="s">
        <v>101</v>
      </c>
      <c r="CZ6" s="90" t="s">
        <v>81</v>
      </c>
      <c r="DA6" s="90" t="s">
        <v>82</v>
      </c>
      <c r="DB6" s="90" t="s">
        <v>99</v>
      </c>
      <c r="DC6" s="91" t="s">
        <v>101</v>
      </c>
      <c r="DD6" s="90" t="s">
        <v>81</v>
      </c>
      <c r="DE6" s="90" t="s">
        <v>82</v>
      </c>
      <c r="DF6" s="90" t="s">
        <v>99</v>
      </c>
      <c r="DG6" s="91" t="s">
        <v>101</v>
      </c>
      <c r="DH6" s="90" t="s">
        <v>81</v>
      </c>
      <c r="DI6" s="90" t="s">
        <v>82</v>
      </c>
      <c r="DJ6" s="90" t="s">
        <v>99</v>
      </c>
      <c r="DK6" s="91" t="s">
        <v>101</v>
      </c>
      <c r="DL6" s="143" t="s">
        <v>87</v>
      </c>
      <c r="DM6" s="229"/>
      <c r="DN6" s="90" t="s">
        <v>81</v>
      </c>
      <c r="DO6" s="90" t="s">
        <v>82</v>
      </c>
      <c r="DP6" s="90" t="s">
        <v>99</v>
      </c>
      <c r="DQ6" s="143" t="s">
        <v>87</v>
      </c>
      <c r="DR6" s="229"/>
      <c r="DS6" s="90" t="s">
        <v>81</v>
      </c>
      <c r="DT6" s="90" t="s">
        <v>82</v>
      </c>
      <c r="DU6" s="90" t="s">
        <v>99</v>
      </c>
      <c r="DV6" s="143" t="s">
        <v>87</v>
      </c>
      <c r="DW6" s="229"/>
      <c r="DX6" s="90" t="s">
        <v>81</v>
      </c>
      <c r="DY6" s="90" t="s">
        <v>82</v>
      </c>
      <c r="DZ6" s="90" t="s">
        <v>99</v>
      </c>
      <c r="EA6" s="143" t="s">
        <v>101</v>
      </c>
      <c r="EB6" s="90" t="s">
        <v>81</v>
      </c>
      <c r="EC6" s="90" t="s">
        <v>82</v>
      </c>
      <c r="ED6" s="90" t="s">
        <v>99</v>
      </c>
      <c r="EE6" s="143" t="s">
        <v>101</v>
      </c>
      <c r="EF6" s="143" t="s">
        <v>87</v>
      </c>
      <c r="EG6" s="269"/>
    </row>
    <row r="7" spans="1:137" s="89" customFormat="1" x14ac:dyDescent="0.25">
      <c r="B7" s="154"/>
      <c r="C7" s="257"/>
      <c r="D7" s="93">
        <f>E7/12</f>
        <v>54596.369999999995</v>
      </c>
      <c r="E7" s="122">
        <v>655156.43999999994</v>
      </c>
      <c r="F7" s="129">
        <f>G7/12</f>
        <v>56018.25</v>
      </c>
      <c r="G7" s="94">
        <v>672219</v>
      </c>
      <c r="H7" s="94">
        <f>F7-D7</f>
        <v>1421.8800000000047</v>
      </c>
      <c r="I7" s="130">
        <f>G22</f>
        <v>16635.996000000054</v>
      </c>
      <c r="J7" s="141">
        <f>I7+E7</f>
        <v>671792.43599999999</v>
      </c>
      <c r="K7" s="129">
        <f>L7/12</f>
        <v>56332.549999999996</v>
      </c>
      <c r="L7" s="94">
        <v>675990.6</v>
      </c>
      <c r="M7" s="94">
        <f>K7-D7</f>
        <v>1736.1800000000003</v>
      </c>
      <c r="N7" s="95">
        <f>L22</f>
        <v>578.72666666666669</v>
      </c>
      <c r="O7" s="94">
        <f>P7/12</f>
        <v>56332.549999999996</v>
      </c>
      <c r="P7" s="94">
        <v>675990.6</v>
      </c>
      <c r="Q7" s="94">
        <f>O7-F7</f>
        <v>314.29999999999563</v>
      </c>
      <c r="R7" s="95">
        <f>P22</f>
        <v>3677.309999999949</v>
      </c>
      <c r="S7" s="130">
        <f>R7+N7</f>
        <v>4256.0366666666159</v>
      </c>
      <c r="T7" s="145">
        <f>S7+J7</f>
        <v>676048.47266666661</v>
      </c>
      <c r="U7" s="117">
        <f>V7/12</f>
        <v>60641.34</v>
      </c>
      <c r="V7" s="94">
        <v>727696.08</v>
      </c>
      <c r="W7" s="94">
        <f>U7-O7</f>
        <v>4308.7900000000009</v>
      </c>
      <c r="X7" s="144">
        <f>V22</f>
        <v>17235.160000000003</v>
      </c>
      <c r="Y7" s="145">
        <f>X7+T7</f>
        <v>693283.63266666664</v>
      </c>
      <c r="Z7" s="117">
        <f>AA7/12</f>
        <v>60679.72</v>
      </c>
      <c r="AA7" s="94">
        <v>728156.64</v>
      </c>
      <c r="AB7" s="94">
        <f>Z7-O7</f>
        <v>4347.1700000000055</v>
      </c>
      <c r="AC7" s="95">
        <f>AA22</f>
        <v>32893.586333333376</v>
      </c>
      <c r="AD7" s="94">
        <f>AE7/12</f>
        <v>60679.72</v>
      </c>
      <c r="AE7" s="94">
        <v>728156.64</v>
      </c>
      <c r="AF7" s="94">
        <f>AD7-U7</f>
        <v>38.380000000004657</v>
      </c>
      <c r="AG7" s="95">
        <f>AE22</f>
        <v>153.52000000001863</v>
      </c>
      <c r="AH7" s="144">
        <f>AG7+AC7</f>
        <v>33047.106333333395</v>
      </c>
      <c r="AI7" s="145">
        <f>AH7+Y7</f>
        <v>726330.73900000006</v>
      </c>
      <c r="AJ7" s="117">
        <f>AK7/12</f>
        <v>62401.22</v>
      </c>
      <c r="AK7" s="94">
        <v>748814.64</v>
      </c>
      <c r="AL7" s="94">
        <f>AJ7-AD7</f>
        <v>1721.5</v>
      </c>
      <c r="AM7" s="144">
        <f>AK22</f>
        <v>5680.95</v>
      </c>
      <c r="AN7" s="145">
        <f>AM7+AI7</f>
        <v>732011.68900000001</v>
      </c>
      <c r="AO7" s="117">
        <f>AP7/12</f>
        <v>62401.22</v>
      </c>
      <c r="AP7" s="94">
        <v>748814.64</v>
      </c>
      <c r="AQ7" s="94"/>
      <c r="AR7" s="144">
        <f>AQ22</f>
        <v>748814.63999999978</v>
      </c>
      <c r="AS7" s="145">
        <f>AR7+AN7</f>
        <v>1480826.3289999999</v>
      </c>
      <c r="AT7" s="117">
        <f>AU7/12</f>
        <v>64946.250000000022</v>
      </c>
      <c r="AU7" s="94">
        <v>779355.00000000023</v>
      </c>
      <c r="AV7" s="94">
        <f>AT7-AJ7</f>
        <v>2545.0300000000207</v>
      </c>
      <c r="AW7" s="95">
        <f>AU22</f>
        <v>5429.3973333333779</v>
      </c>
      <c r="AX7" s="94">
        <f>AY7/12</f>
        <v>64946.250000000022</v>
      </c>
      <c r="AY7" s="94">
        <v>779355.00000000023</v>
      </c>
      <c r="AZ7" s="94">
        <f>AX7-AO7</f>
        <v>2545.0300000000207</v>
      </c>
      <c r="BA7" s="95">
        <f>AY22</f>
        <v>30540.360000000248</v>
      </c>
      <c r="BB7" s="144">
        <f>BA7+AW7</f>
        <v>35969.757333333626</v>
      </c>
      <c r="BC7" s="145">
        <f>BB7+AS7</f>
        <v>1516796.0863333335</v>
      </c>
      <c r="BD7" s="117">
        <f>BE7/12</f>
        <v>64525.97</v>
      </c>
      <c r="BE7" s="94">
        <v>774311.64</v>
      </c>
      <c r="BF7" s="94">
        <f>BD7-AX7</f>
        <v>-420.28000000002066</v>
      </c>
      <c r="BG7" s="144">
        <f>BE22</f>
        <v>-5043.360000000248</v>
      </c>
      <c r="BH7" s="145">
        <f>BG7+BC7</f>
        <v>1511752.7263333332</v>
      </c>
      <c r="BI7" s="117">
        <f>BJ7/12</f>
        <v>64525.97</v>
      </c>
      <c r="BJ7" s="94">
        <v>774311.64</v>
      </c>
      <c r="BK7" s="94"/>
      <c r="BL7" s="144">
        <f>BK22</f>
        <v>774311.63999999978</v>
      </c>
      <c r="BM7" s="145">
        <f>BL7+BH7</f>
        <v>2286064.3663333328</v>
      </c>
      <c r="BN7" s="117">
        <f>BO7/12</f>
        <v>64593.85</v>
      </c>
      <c r="BO7" s="94">
        <v>775126.2</v>
      </c>
      <c r="BP7" s="94">
        <f>BN7-AT7</f>
        <v>-352.40000000002328</v>
      </c>
      <c r="BQ7" s="95">
        <f>BO22</f>
        <v>-751.78666666671631</v>
      </c>
      <c r="BR7" s="94">
        <f>BS7/12</f>
        <v>64173.56</v>
      </c>
      <c r="BS7" s="94">
        <v>770082.72</v>
      </c>
      <c r="BT7" s="94">
        <f>BR7-BD7</f>
        <v>-352.41000000000349</v>
      </c>
      <c r="BU7" s="95">
        <f>BS22</f>
        <v>-4228.9200000000419</v>
      </c>
      <c r="BV7" s="94">
        <f>BW7/12</f>
        <v>64173.56</v>
      </c>
      <c r="BW7" s="94">
        <v>770082.72</v>
      </c>
      <c r="BX7" s="94">
        <f>BV7-BI7</f>
        <v>-352.41000000000349</v>
      </c>
      <c r="BY7" s="95">
        <f>BW22</f>
        <v>-4228.9200000000419</v>
      </c>
      <c r="BZ7" s="144">
        <f>BY7+BU7+BQ7</f>
        <v>-9209.6266666667998</v>
      </c>
      <c r="CA7" s="145">
        <f>BZ7+BM7</f>
        <v>2276854.7396666659</v>
      </c>
      <c r="CB7" s="94">
        <f>CC7/12</f>
        <v>59484.390000000007</v>
      </c>
      <c r="CC7" s="94">
        <v>713812.68</v>
      </c>
      <c r="CD7" s="94">
        <f>CB7-BR7</f>
        <v>-4689.169999999991</v>
      </c>
      <c r="CE7" s="95">
        <f>CC22</f>
        <v>-10003.562666666665</v>
      </c>
      <c r="CF7" s="94">
        <f>CG7/12</f>
        <v>59484.390000000007</v>
      </c>
      <c r="CG7" s="94">
        <v>713812.68</v>
      </c>
      <c r="CH7" s="94">
        <f>CF7-BV7</f>
        <v>-4689.169999999991</v>
      </c>
      <c r="CI7" s="95">
        <f>CG22</f>
        <v>-56270.039999999986</v>
      </c>
      <c r="CJ7" s="144">
        <f>CI7+CE7</f>
        <v>-66273.602666666644</v>
      </c>
      <c r="CK7" s="145">
        <f>CJ7+CA7</f>
        <v>2210581.1369999992</v>
      </c>
      <c r="CL7" s="94">
        <f>CM7/12</f>
        <v>61326.48</v>
      </c>
      <c r="CM7" s="94">
        <v>735917.76</v>
      </c>
      <c r="CN7" s="94">
        <f>CL7-CB7</f>
        <v>1842.0899999999965</v>
      </c>
      <c r="CO7" s="95">
        <f>CM22</f>
        <v>3929.7919999999995</v>
      </c>
      <c r="CP7" s="94">
        <f>CQ7/12</f>
        <v>61326.48</v>
      </c>
      <c r="CQ7" s="94">
        <v>735917.76</v>
      </c>
      <c r="CR7" s="94">
        <f>CP7-CF7</f>
        <v>1842.0899999999965</v>
      </c>
      <c r="CS7" s="95">
        <f>CQ22</f>
        <v>22105.079999999998</v>
      </c>
      <c r="CT7" s="144">
        <f>CS7+CO7</f>
        <v>26034.871999999996</v>
      </c>
      <c r="CU7" s="145">
        <f>CT7+CK7</f>
        <v>2236616.0089999991</v>
      </c>
      <c r="CV7" s="94">
        <f>CW7/12</f>
        <v>64985</v>
      </c>
      <c r="CW7" s="94">
        <v>779820</v>
      </c>
      <c r="CX7" s="94">
        <f>CV7-BN7</f>
        <v>391.15000000000146</v>
      </c>
      <c r="CY7" s="95">
        <f>CW22</f>
        <v>834.45333333333645</v>
      </c>
      <c r="CZ7" s="94">
        <f>DA7/12</f>
        <v>64563.01</v>
      </c>
      <c r="DA7" s="94">
        <v>774756.12</v>
      </c>
      <c r="DB7" s="94">
        <f>CZ7-BR7</f>
        <v>389.45000000000437</v>
      </c>
      <c r="DC7" s="95">
        <f>DA22</f>
        <v>3855.5550000000403</v>
      </c>
      <c r="DD7" s="94">
        <f>DE7/12</f>
        <v>62140.979999999989</v>
      </c>
      <c r="DE7" s="94">
        <v>745691.75999999989</v>
      </c>
      <c r="DF7" s="94">
        <f>DD7-CL7</f>
        <v>814.49999999998545</v>
      </c>
      <c r="DG7" s="95">
        <f>DE22</f>
        <v>1737.599999999969</v>
      </c>
      <c r="DH7" s="94">
        <f>DI7/12</f>
        <v>62140.979999999989</v>
      </c>
      <c r="DI7" s="94">
        <v>745691.75999999989</v>
      </c>
      <c r="DJ7" s="94">
        <f>DH7-CP7</f>
        <v>814.49999999998545</v>
      </c>
      <c r="DK7" s="95">
        <f>DI22</f>
        <v>9773.9999999998236</v>
      </c>
      <c r="DL7" s="144">
        <f>CY7+DC7+DG7+DK7</f>
        <v>16201.60833333317</v>
      </c>
      <c r="DM7" s="145">
        <f>DL7+CU7</f>
        <v>2252817.6173333325</v>
      </c>
      <c r="DN7" s="94">
        <f>DO7/12</f>
        <v>62291.459999999992</v>
      </c>
      <c r="DO7" s="94">
        <v>747497.5199999999</v>
      </c>
      <c r="DP7" s="94">
        <f>DN7-DH7</f>
        <v>150.4800000000032</v>
      </c>
      <c r="DQ7" s="144">
        <f>DO22</f>
        <v>627.00000000001285</v>
      </c>
      <c r="DR7" s="145">
        <f>DQ7+DM7</f>
        <v>2253444.6173333325</v>
      </c>
      <c r="DS7" s="94">
        <f>DT7/12</f>
        <v>62291.459999999992</v>
      </c>
      <c r="DT7" s="94">
        <v>747497.5199999999</v>
      </c>
      <c r="DU7" s="94"/>
      <c r="DV7" s="144">
        <f>DU22</f>
        <v>747497.5199999999</v>
      </c>
      <c r="DW7" s="145">
        <f>DV7+DR7</f>
        <v>3000942.1373333326</v>
      </c>
      <c r="DX7" s="94">
        <f>DY7/12</f>
        <v>64498.419999999991</v>
      </c>
      <c r="DY7" s="94">
        <v>773981.03999999992</v>
      </c>
      <c r="DZ7" s="94">
        <f>DX7-DN7</f>
        <v>2206.9599999999991</v>
      </c>
      <c r="EA7" s="144">
        <f>DY22</f>
        <v>4708.1813333333321</v>
      </c>
      <c r="EB7" s="94">
        <f>EC7/12</f>
        <v>64498.419999999991</v>
      </c>
      <c r="EC7" s="94">
        <v>773981.03999999992</v>
      </c>
      <c r="ED7" s="94">
        <f>EB7-DS7</f>
        <v>2206.9599999999991</v>
      </c>
      <c r="EE7" s="144">
        <f>EC22</f>
        <v>26483.519999999993</v>
      </c>
      <c r="EF7" s="144">
        <f>EE7+EA7</f>
        <v>31191.701333333323</v>
      </c>
      <c r="EG7" s="145">
        <f>EF7+DW7</f>
        <v>3032133.8386666658</v>
      </c>
    </row>
    <row r="8" spans="1:137" s="89" customFormat="1" x14ac:dyDescent="0.25">
      <c r="B8" s="154"/>
      <c r="C8" s="230" t="s">
        <v>91</v>
      </c>
      <c r="D8" s="230"/>
      <c r="E8" s="123"/>
      <c r="F8" s="256" t="s">
        <v>91</v>
      </c>
      <c r="G8" s="230"/>
      <c r="H8" s="96"/>
      <c r="I8" s="131"/>
      <c r="J8" s="97"/>
      <c r="K8" s="256" t="s">
        <v>91</v>
      </c>
      <c r="L8" s="230"/>
      <c r="M8" s="96"/>
      <c r="N8" s="97"/>
      <c r="O8" s="230" t="s">
        <v>91</v>
      </c>
      <c r="P8" s="230"/>
      <c r="Q8" s="96"/>
      <c r="R8" s="97"/>
      <c r="S8" s="131"/>
      <c r="T8" s="146"/>
      <c r="U8" s="246" t="s">
        <v>91</v>
      </c>
      <c r="V8" s="230"/>
      <c r="W8" s="96"/>
      <c r="X8" s="97"/>
      <c r="Y8" s="146"/>
      <c r="Z8" s="246" t="s">
        <v>91</v>
      </c>
      <c r="AA8" s="230"/>
      <c r="AB8" s="96"/>
      <c r="AC8" s="97"/>
      <c r="AD8" s="230" t="s">
        <v>91</v>
      </c>
      <c r="AE8" s="230"/>
      <c r="AF8" s="96"/>
      <c r="AG8" s="97"/>
      <c r="AH8" s="97"/>
      <c r="AI8" s="146"/>
      <c r="AJ8" s="246" t="s">
        <v>91</v>
      </c>
      <c r="AK8" s="230"/>
      <c r="AL8" s="96"/>
      <c r="AM8" s="97"/>
      <c r="AN8" s="146"/>
      <c r="AO8" s="246" t="s">
        <v>91</v>
      </c>
      <c r="AP8" s="230"/>
      <c r="AQ8" s="96"/>
      <c r="AR8" s="97"/>
      <c r="AS8" s="146"/>
      <c r="AT8" s="246" t="s">
        <v>91</v>
      </c>
      <c r="AU8" s="230"/>
      <c r="AV8" s="96"/>
      <c r="AW8" s="97"/>
      <c r="AX8" s="230" t="s">
        <v>91</v>
      </c>
      <c r="AY8" s="230"/>
      <c r="AZ8" s="96"/>
      <c r="BA8" s="97"/>
      <c r="BB8" s="97"/>
      <c r="BC8" s="146"/>
      <c r="BD8" s="246" t="s">
        <v>91</v>
      </c>
      <c r="BE8" s="230"/>
      <c r="BF8" s="96"/>
      <c r="BG8" s="97"/>
      <c r="BH8" s="146"/>
      <c r="BI8" s="246" t="s">
        <v>91</v>
      </c>
      <c r="BJ8" s="230"/>
      <c r="BK8" s="96"/>
      <c r="BL8" s="97"/>
      <c r="BM8" s="146"/>
      <c r="BN8" s="246" t="s">
        <v>91</v>
      </c>
      <c r="BO8" s="230"/>
      <c r="BP8" s="96"/>
      <c r="BQ8" s="97"/>
      <c r="BR8" s="230" t="s">
        <v>91</v>
      </c>
      <c r="BS8" s="230"/>
      <c r="BT8" s="96"/>
      <c r="BU8" s="97"/>
      <c r="BV8" s="230" t="s">
        <v>91</v>
      </c>
      <c r="BW8" s="230"/>
      <c r="BX8" s="96"/>
      <c r="BY8" s="97"/>
      <c r="BZ8" s="97"/>
      <c r="CA8" s="146"/>
      <c r="CB8" s="230" t="s">
        <v>91</v>
      </c>
      <c r="CC8" s="230"/>
      <c r="CD8" s="162"/>
      <c r="CE8" s="97"/>
      <c r="CF8" s="230" t="s">
        <v>91</v>
      </c>
      <c r="CG8" s="230"/>
      <c r="CH8" s="162"/>
      <c r="CI8" s="97"/>
      <c r="CJ8" s="97"/>
      <c r="CK8" s="146"/>
      <c r="CL8" s="230" t="s">
        <v>91</v>
      </c>
      <c r="CM8" s="230"/>
      <c r="CN8" s="162"/>
      <c r="CO8" s="97"/>
      <c r="CP8" s="230" t="s">
        <v>91</v>
      </c>
      <c r="CQ8" s="230"/>
      <c r="CR8" s="162"/>
      <c r="CS8" s="97"/>
      <c r="CT8" s="97"/>
      <c r="CU8" s="146"/>
      <c r="CV8" s="230" t="s">
        <v>91</v>
      </c>
      <c r="CW8" s="230"/>
      <c r="CX8" s="170"/>
      <c r="CY8" s="97"/>
      <c r="CZ8" s="230" t="s">
        <v>91</v>
      </c>
      <c r="DA8" s="230"/>
      <c r="DB8" s="170"/>
      <c r="DC8" s="97"/>
      <c r="DD8" s="230" t="s">
        <v>91</v>
      </c>
      <c r="DE8" s="230"/>
      <c r="DF8" s="170"/>
      <c r="DG8" s="97"/>
      <c r="DH8" s="230" t="s">
        <v>91</v>
      </c>
      <c r="DI8" s="230"/>
      <c r="DJ8" s="170"/>
      <c r="DK8" s="97"/>
      <c r="DL8" s="97"/>
      <c r="DM8" s="146"/>
      <c r="DN8" s="230" t="s">
        <v>91</v>
      </c>
      <c r="DO8" s="230"/>
      <c r="DP8" s="184"/>
      <c r="DQ8" s="97"/>
      <c r="DR8" s="146"/>
      <c r="DS8" s="230" t="s">
        <v>91</v>
      </c>
      <c r="DT8" s="230"/>
      <c r="DU8" s="198"/>
      <c r="DV8" s="97"/>
      <c r="DW8" s="146"/>
      <c r="DX8" s="230" t="s">
        <v>91</v>
      </c>
      <c r="DY8" s="230"/>
      <c r="DZ8" s="198"/>
      <c r="EA8" s="97"/>
      <c r="EB8" s="230" t="s">
        <v>91</v>
      </c>
      <c r="EC8" s="230"/>
      <c r="ED8" s="198"/>
      <c r="EE8" s="97"/>
      <c r="EF8" s="97"/>
      <c r="EG8" s="146"/>
    </row>
    <row r="9" spans="1:137" s="102" customFormat="1" ht="30" x14ac:dyDescent="0.25">
      <c r="B9" s="155"/>
      <c r="C9" s="98" t="s">
        <v>92</v>
      </c>
      <c r="D9" s="99" t="s">
        <v>93</v>
      </c>
      <c r="E9" s="124"/>
      <c r="F9" s="132" t="s">
        <v>92</v>
      </c>
      <c r="G9" s="100" t="s">
        <v>86</v>
      </c>
      <c r="H9" s="100" t="s">
        <v>93</v>
      </c>
      <c r="I9" s="133"/>
      <c r="J9" s="97"/>
      <c r="K9" s="132" t="s">
        <v>92</v>
      </c>
      <c r="L9" s="100" t="s">
        <v>86</v>
      </c>
      <c r="M9" s="100" t="s">
        <v>93</v>
      </c>
      <c r="N9" s="101"/>
      <c r="O9" s="98" t="s">
        <v>92</v>
      </c>
      <c r="P9" s="100" t="s">
        <v>86</v>
      </c>
      <c r="Q9" s="100" t="s">
        <v>93</v>
      </c>
      <c r="R9" s="101"/>
      <c r="S9" s="131"/>
      <c r="T9" s="146"/>
      <c r="U9" s="118" t="s">
        <v>92</v>
      </c>
      <c r="V9" s="100" t="s">
        <v>86</v>
      </c>
      <c r="W9" s="100" t="s">
        <v>93</v>
      </c>
      <c r="X9" s="101"/>
      <c r="Y9" s="146"/>
      <c r="Z9" s="118" t="s">
        <v>92</v>
      </c>
      <c r="AA9" s="100" t="s">
        <v>86</v>
      </c>
      <c r="AB9" s="100" t="s">
        <v>93</v>
      </c>
      <c r="AC9" s="101"/>
      <c r="AD9" s="98" t="s">
        <v>92</v>
      </c>
      <c r="AE9" s="100" t="s">
        <v>86</v>
      </c>
      <c r="AF9" s="100" t="s">
        <v>93</v>
      </c>
      <c r="AG9" s="101"/>
      <c r="AH9" s="97"/>
      <c r="AI9" s="146"/>
      <c r="AJ9" s="118" t="s">
        <v>92</v>
      </c>
      <c r="AK9" s="100" t="s">
        <v>86</v>
      </c>
      <c r="AL9" s="100" t="s">
        <v>93</v>
      </c>
      <c r="AM9" s="101"/>
      <c r="AN9" s="146"/>
      <c r="AO9" s="118" t="s">
        <v>92</v>
      </c>
      <c r="AP9" s="100" t="s">
        <v>86</v>
      </c>
      <c r="AQ9" s="100" t="s">
        <v>93</v>
      </c>
      <c r="AR9" s="101"/>
      <c r="AS9" s="146"/>
      <c r="AT9" s="118" t="s">
        <v>92</v>
      </c>
      <c r="AU9" s="100" t="s">
        <v>86</v>
      </c>
      <c r="AV9" s="100" t="s">
        <v>93</v>
      </c>
      <c r="AW9" s="101"/>
      <c r="AX9" s="98" t="s">
        <v>92</v>
      </c>
      <c r="AY9" s="100" t="s">
        <v>86</v>
      </c>
      <c r="AZ9" s="100" t="s">
        <v>93</v>
      </c>
      <c r="BA9" s="101"/>
      <c r="BB9" s="97"/>
      <c r="BC9" s="146"/>
      <c r="BD9" s="118" t="s">
        <v>92</v>
      </c>
      <c r="BE9" s="100" t="s">
        <v>86</v>
      </c>
      <c r="BF9" s="100" t="s">
        <v>93</v>
      </c>
      <c r="BG9" s="101"/>
      <c r="BH9" s="150"/>
      <c r="BI9" s="132" t="s">
        <v>92</v>
      </c>
      <c r="BJ9" s="100" t="s">
        <v>86</v>
      </c>
      <c r="BK9" s="100" t="s">
        <v>93</v>
      </c>
      <c r="BL9" s="101"/>
      <c r="BM9" s="146"/>
      <c r="BN9" s="118" t="s">
        <v>92</v>
      </c>
      <c r="BO9" s="100" t="s">
        <v>86</v>
      </c>
      <c r="BP9" s="100" t="s">
        <v>93</v>
      </c>
      <c r="BQ9" s="101"/>
      <c r="BR9" s="98" t="s">
        <v>92</v>
      </c>
      <c r="BS9" s="100" t="s">
        <v>86</v>
      </c>
      <c r="BT9" s="100" t="s">
        <v>93</v>
      </c>
      <c r="BU9" s="101"/>
      <c r="BV9" s="98" t="s">
        <v>92</v>
      </c>
      <c r="BW9" s="100" t="s">
        <v>86</v>
      </c>
      <c r="BX9" s="100" t="s">
        <v>93</v>
      </c>
      <c r="BY9" s="101"/>
      <c r="BZ9" s="97"/>
      <c r="CA9" s="146"/>
      <c r="CB9" s="98" t="s">
        <v>92</v>
      </c>
      <c r="CC9" s="100" t="s">
        <v>86</v>
      </c>
      <c r="CD9" s="100" t="s">
        <v>93</v>
      </c>
      <c r="CE9" s="101"/>
      <c r="CF9" s="98" t="s">
        <v>92</v>
      </c>
      <c r="CG9" s="100" t="s">
        <v>86</v>
      </c>
      <c r="CH9" s="100" t="s">
        <v>93</v>
      </c>
      <c r="CI9" s="101"/>
      <c r="CJ9" s="97"/>
      <c r="CK9" s="146"/>
      <c r="CL9" s="98" t="s">
        <v>92</v>
      </c>
      <c r="CM9" s="100" t="s">
        <v>86</v>
      </c>
      <c r="CN9" s="100" t="s">
        <v>93</v>
      </c>
      <c r="CO9" s="101"/>
      <c r="CP9" s="98" t="s">
        <v>92</v>
      </c>
      <c r="CQ9" s="100" t="s">
        <v>86</v>
      </c>
      <c r="CR9" s="100" t="s">
        <v>93</v>
      </c>
      <c r="CS9" s="101"/>
      <c r="CT9" s="97"/>
      <c r="CU9" s="146"/>
      <c r="CV9" s="98" t="s">
        <v>92</v>
      </c>
      <c r="CW9" s="100" t="s">
        <v>86</v>
      </c>
      <c r="CX9" s="100" t="s">
        <v>93</v>
      </c>
      <c r="CY9" s="101"/>
      <c r="CZ9" s="98" t="s">
        <v>92</v>
      </c>
      <c r="DA9" s="100" t="s">
        <v>86</v>
      </c>
      <c r="DB9" s="100" t="s">
        <v>93</v>
      </c>
      <c r="DC9" s="101"/>
      <c r="DD9" s="98" t="s">
        <v>92</v>
      </c>
      <c r="DE9" s="100" t="s">
        <v>86</v>
      </c>
      <c r="DF9" s="100" t="s">
        <v>93</v>
      </c>
      <c r="DG9" s="105"/>
      <c r="DH9" s="98" t="s">
        <v>92</v>
      </c>
      <c r="DI9" s="100" t="s">
        <v>86</v>
      </c>
      <c r="DJ9" s="100" t="s">
        <v>93</v>
      </c>
      <c r="DK9" s="101"/>
      <c r="DL9" s="101"/>
      <c r="DM9" s="146"/>
      <c r="DN9" s="98" t="s">
        <v>92</v>
      </c>
      <c r="DO9" s="100" t="s">
        <v>86</v>
      </c>
      <c r="DP9" s="100" t="s">
        <v>93</v>
      </c>
      <c r="DQ9" s="97"/>
      <c r="DR9" s="146"/>
      <c r="DS9" s="98" t="s">
        <v>92</v>
      </c>
      <c r="DT9" s="100" t="s">
        <v>86</v>
      </c>
      <c r="DU9" s="100" t="s">
        <v>93</v>
      </c>
      <c r="DV9" s="97"/>
      <c r="DW9" s="146"/>
      <c r="DX9" s="98" t="s">
        <v>92</v>
      </c>
      <c r="DY9" s="100" t="s">
        <v>86</v>
      </c>
      <c r="DZ9" s="100" t="s">
        <v>93</v>
      </c>
      <c r="EA9" s="97"/>
      <c r="EB9" s="98" t="s">
        <v>92</v>
      </c>
      <c r="EC9" s="100" t="s">
        <v>86</v>
      </c>
      <c r="ED9" s="100" t="s">
        <v>93</v>
      </c>
      <c r="EE9" s="97"/>
      <c r="EF9" s="97"/>
      <c r="EG9" s="146"/>
    </row>
    <row r="10" spans="1:137" s="89" customFormat="1" ht="15" customHeight="1" x14ac:dyDescent="0.25">
      <c r="A10" s="89" t="s">
        <v>168</v>
      </c>
      <c r="B10" s="156" t="s">
        <v>133</v>
      </c>
      <c r="C10" s="243" t="s">
        <v>94</v>
      </c>
      <c r="D10" s="93">
        <v>54596.369999999995</v>
      </c>
      <c r="E10" s="125"/>
      <c r="F10" s="253" t="s">
        <v>94</v>
      </c>
      <c r="G10" s="113">
        <f>(H7/30)*21</f>
        <v>995.31600000000333</v>
      </c>
      <c r="H10" s="113">
        <f>G10+D10</f>
        <v>55591.686000000002</v>
      </c>
      <c r="I10" s="134">
        <f>H7/30*G2</f>
        <v>2417.1960000000081</v>
      </c>
      <c r="J10" s="97"/>
      <c r="K10" s="253" t="s">
        <v>94</v>
      </c>
      <c r="L10" s="113">
        <f>(M7/30)*10</f>
        <v>578.72666666666669</v>
      </c>
      <c r="M10" s="148"/>
      <c r="N10" s="103"/>
      <c r="O10" s="243" t="s">
        <v>94</v>
      </c>
      <c r="P10" s="113">
        <f>(Q7/30)*21</f>
        <v>220.00999999999695</v>
      </c>
      <c r="Q10" s="113">
        <f>P10+L10+H10</f>
        <v>56390.422666666665</v>
      </c>
      <c r="R10" s="103"/>
      <c r="S10" s="131"/>
      <c r="T10" s="146"/>
      <c r="U10" s="234" t="s">
        <v>94</v>
      </c>
      <c r="V10" s="113"/>
      <c r="W10" s="113">
        <f>V10+Q10</f>
        <v>56390.422666666665</v>
      </c>
      <c r="X10" s="103"/>
      <c r="Y10" s="146"/>
      <c r="Z10" s="234" t="s">
        <v>94</v>
      </c>
      <c r="AA10" s="113">
        <f>(AB7/30)*17</f>
        <v>2463.3963333333368</v>
      </c>
      <c r="AB10" s="148"/>
      <c r="AC10" s="103"/>
      <c r="AD10" s="243" t="s">
        <v>94</v>
      </c>
      <c r="AE10" s="113"/>
      <c r="AF10" s="113">
        <f>AE10+AA10+W10</f>
        <v>58853.819000000003</v>
      </c>
      <c r="AG10" s="103"/>
      <c r="AH10" s="97"/>
      <c r="AI10" s="146"/>
      <c r="AJ10" s="234" t="s">
        <v>94</v>
      </c>
      <c r="AK10" s="113"/>
      <c r="AL10" s="113">
        <f>AK10+AF10</f>
        <v>58853.819000000003</v>
      </c>
      <c r="AM10" s="103"/>
      <c r="AN10" s="146"/>
      <c r="AO10" s="234" t="s">
        <v>111</v>
      </c>
      <c r="AP10" s="113"/>
      <c r="AQ10" s="113">
        <v>62401.22</v>
      </c>
      <c r="AR10" s="103"/>
      <c r="AS10" s="146"/>
      <c r="AT10" s="234" t="s">
        <v>94</v>
      </c>
      <c r="AU10" s="113"/>
      <c r="AV10" s="149">
        <f>AU10+AL10</f>
        <v>58853.819000000003</v>
      </c>
      <c r="AW10" s="103"/>
      <c r="AX10" s="243" t="s">
        <v>111</v>
      </c>
      <c r="AY10" s="113">
        <v>2545.0300000000207</v>
      </c>
      <c r="AZ10" s="149">
        <f>AY10+AQ10</f>
        <v>64946.250000000022</v>
      </c>
      <c r="BA10" s="103"/>
      <c r="BB10" s="97"/>
      <c r="BC10" s="146"/>
      <c r="BD10" s="234" t="s">
        <v>111</v>
      </c>
      <c r="BE10" s="113">
        <v>-420.28000000002066</v>
      </c>
      <c r="BF10" s="113">
        <f>BE10+AZ10</f>
        <v>64525.97</v>
      </c>
      <c r="BG10" s="103"/>
      <c r="BH10" s="150"/>
      <c r="BI10" s="151" t="s">
        <v>119</v>
      </c>
      <c r="BJ10" s="113"/>
      <c r="BK10" s="113">
        <v>64525.97</v>
      </c>
      <c r="BL10" s="103"/>
      <c r="BM10" s="146"/>
      <c r="BN10" s="234" t="s">
        <v>94</v>
      </c>
      <c r="BO10" s="113"/>
      <c r="BP10" s="149">
        <f>BO10+AV10</f>
        <v>58853.819000000003</v>
      </c>
      <c r="BQ10" s="103"/>
      <c r="BR10" s="243" t="s">
        <v>111</v>
      </c>
      <c r="BS10" s="113">
        <v>-352.41000000000298</v>
      </c>
      <c r="BT10" s="149">
        <f>BS10+BF10</f>
        <v>64173.56</v>
      </c>
      <c r="BU10" s="103"/>
      <c r="BV10" s="151" t="s">
        <v>119</v>
      </c>
      <c r="BW10" s="113">
        <v>-352.41000000000349</v>
      </c>
      <c r="BX10" s="149">
        <f>BW10+BK10</f>
        <v>64173.56</v>
      </c>
      <c r="BY10" s="103"/>
      <c r="BZ10" s="97"/>
      <c r="CA10" s="146"/>
      <c r="CB10" s="243" t="s">
        <v>111</v>
      </c>
      <c r="CC10" s="113"/>
      <c r="CD10" s="149">
        <f t="shared" ref="CD10:CD21" si="0">CC10+BT10</f>
        <v>64173.56</v>
      </c>
      <c r="CE10" s="103"/>
      <c r="CF10" s="151" t="s">
        <v>119</v>
      </c>
      <c r="CG10" s="113">
        <v>-4689.17</v>
      </c>
      <c r="CH10" s="149">
        <f>CG10+BX10</f>
        <v>59484.39</v>
      </c>
      <c r="CI10" s="103"/>
      <c r="CJ10" s="97"/>
      <c r="CK10" s="146"/>
      <c r="CL10" s="243" t="s">
        <v>111</v>
      </c>
      <c r="CM10" s="113"/>
      <c r="CN10" s="149">
        <f t="shared" ref="CN10:CN21" si="1">CM10+CD10</f>
        <v>64173.56</v>
      </c>
      <c r="CO10" s="103"/>
      <c r="CP10" s="178" t="s">
        <v>119</v>
      </c>
      <c r="CQ10" s="113">
        <v>1842.09</v>
      </c>
      <c r="CR10" s="149">
        <f>CQ10+CH10</f>
        <v>61326.479999999996</v>
      </c>
      <c r="CS10" s="103"/>
      <c r="CT10" s="97"/>
      <c r="CU10" s="146"/>
      <c r="CV10" s="264" t="s">
        <v>94</v>
      </c>
      <c r="CW10" s="113"/>
      <c r="CX10" s="149">
        <f>CW10+BP10</f>
        <v>58853.819000000003</v>
      </c>
      <c r="CY10" s="103"/>
      <c r="CZ10" s="243" t="s">
        <v>111</v>
      </c>
      <c r="DA10" s="113">
        <v>389.45000000000437</v>
      </c>
      <c r="DB10" s="149"/>
      <c r="DC10" s="103"/>
      <c r="DD10" s="261" t="s">
        <v>111</v>
      </c>
      <c r="DE10" s="113"/>
      <c r="DF10" s="149">
        <f>DE10+DA10+CN10</f>
        <v>64563.01</v>
      </c>
      <c r="DG10" s="105"/>
      <c r="DH10" s="188" t="s">
        <v>119</v>
      </c>
      <c r="DI10" s="113">
        <v>814.49999999998545</v>
      </c>
      <c r="DJ10" s="186">
        <f>DI10+CR10</f>
        <v>62140.979999999981</v>
      </c>
      <c r="DK10" s="101"/>
      <c r="DL10" s="101"/>
      <c r="DM10" s="146"/>
      <c r="DN10" s="178" t="s">
        <v>119</v>
      </c>
      <c r="DO10" s="113"/>
      <c r="DP10" s="186">
        <f>DO10+DJ10</f>
        <v>62140.979999999981</v>
      </c>
      <c r="DQ10" s="97"/>
      <c r="DR10" s="146"/>
      <c r="DS10" s="178" t="s">
        <v>200</v>
      </c>
      <c r="DT10" s="149"/>
      <c r="DU10" s="149">
        <v>62291.459999999992</v>
      </c>
      <c r="DV10" s="97"/>
      <c r="DW10" s="146"/>
      <c r="DX10" s="178" t="s">
        <v>119</v>
      </c>
      <c r="DY10" s="149"/>
      <c r="DZ10" s="149">
        <f>DY10+DP10</f>
        <v>62140.979999999981</v>
      </c>
      <c r="EA10" s="97"/>
      <c r="EB10" s="178" t="s">
        <v>200</v>
      </c>
      <c r="EC10" s="94">
        <v>2206.9599999999991</v>
      </c>
      <c r="ED10" s="149">
        <f>EC10+DU10</f>
        <v>64498.419999999991</v>
      </c>
      <c r="EE10" s="97"/>
      <c r="EF10" s="97"/>
      <c r="EG10" s="146"/>
    </row>
    <row r="11" spans="1:137" s="89" customFormat="1" ht="15" customHeight="1" x14ac:dyDescent="0.25">
      <c r="A11" s="89" t="s">
        <v>169</v>
      </c>
      <c r="B11" s="156" t="s">
        <v>134</v>
      </c>
      <c r="C11" s="244"/>
      <c r="D11" s="93">
        <v>54596.369999999995</v>
      </c>
      <c r="E11" s="125"/>
      <c r="F11" s="254"/>
      <c r="G11" s="113">
        <v>1421.8800000000047</v>
      </c>
      <c r="H11" s="113">
        <f t="shared" ref="H11:H21" si="2">G11+D11</f>
        <v>56018.25</v>
      </c>
      <c r="I11" s="135"/>
      <c r="J11" s="97"/>
      <c r="K11" s="254"/>
      <c r="L11" s="113"/>
      <c r="M11" s="148"/>
      <c r="N11" s="104"/>
      <c r="O11" s="244"/>
      <c r="P11" s="113">
        <v>314.29999999999563</v>
      </c>
      <c r="Q11" s="113">
        <f t="shared" ref="Q11:Q21" si="3">P11+L11+H11</f>
        <v>56332.549999999996</v>
      </c>
      <c r="R11" s="103"/>
      <c r="S11" s="131"/>
      <c r="T11" s="146"/>
      <c r="U11" s="235"/>
      <c r="V11" s="113"/>
      <c r="W11" s="113">
        <f t="shared" ref="W11:W21" si="4">V11+Q11</f>
        <v>56332.549999999996</v>
      </c>
      <c r="X11" s="103"/>
      <c r="Y11" s="146"/>
      <c r="Z11" s="235"/>
      <c r="AA11" s="113">
        <v>4347.1700000000055</v>
      </c>
      <c r="AB11" s="148"/>
      <c r="AC11" s="103"/>
      <c r="AD11" s="244"/>
      <c r="AE11" s="113"/>
      <c r="AF11" s="113">
        <f t="shared" ref="AF11:AF21" si="5">AE11+AA11+W11</f>
        <v>60679.72</v>
      </c>
      <c r="AG11" s="103"/>
      <c r="AH11" s="97"/>
      <c r="AI11" s="146"/>
      <c r="AJ11" s="235"/>
      <c r="AK11" s="113"/>
      <c r="AL11" s="113">
        <f t="shared" ref="AL11:AL21" si="6">AK11+AF11</f>
        <v>60679.72</v>
      </c>
      <c r="AM11" s="103"/>
      <c r="AN11" s="146"/>
      <c r="AO11" s="235"/>
      <c r="AP11" s="113"/>
      <c r="AQ11" s="113">
        <v>62401.22</v>
      </c>
      <c r="AR11" s="103"/>
      <c r="AS11" s="146"/>
      <c r="AT11" s="235"/>
      <c r="AU11" s="113"/>
      <c r="AV11" s="149">
        <f t="shared" ref="AV11:AV21" si="7">AU11+AL11</f>
        <v>60679.72</v>
      </c>
      <c r="AW11" s="103"/>
      <c r="AX11" s="244"/>
      <c r="AY11" s="113">
        <v>2545.0300000000207</v>
      </c>
      <c r="AZ11" s="149">
        <f t="shared" ref="AZ11:AZ21" si="8">AY11+AQ11</f>
        <v>64946.250000000022</v>
      </c>
      <c r="BA11" s="103"/>
      <c r="BB11" s="97"/>
      <c r="BC11" s="146"/>
      <c r="BD11" s="235"/>
      <c r="BE11" s="113">
        <v>-420.28000000002066</v>
      </c>
      <c r="BF11" s="113">
        <f t="shared" ref="BF11:BF21" si="9">BE11+AZ11</f>
        <v>64525.97</v>
      </c>
      <c r="BG11" s="103"/>
      <c r="BH11" s="150"/>
      <c r="BI11" s="151" t="s">
        <v>120</v>
      </c>
      <c r="BJ11" s="113"/>
      <c r="BK11" s="113">
        <v>64525.97</v>
      </c>
      <c r="BL11" s="103"/>
      <c r="BM11" s="146"/>
      <c r="BN11" s="235"/>
      <c r="BO11" s="113"/>
      <c r="BP11" s="149">
        <f t="shared" ref="BP11:BP21" si="10">BO11+AV11</f>
        <v>60679.72</v>
      </c>
      <c r="BQ11" s="103"/>
      <c r="BR11" s="244"/>
      <c r="BS11" s="113">
        <v>-352.41000000000349</v>
      </c>
      <c r="BT11" s="149">
        <f t="shared" ref="BT11:BT20" si="11">BS11+BF11</f>
        <v>64173.56</v>
      </c>
      <c r="BU11" s="103"/>
      <c r="BV11" s="151" t="s">
        <v>120</v>
      </c>
      <c r="BW11" s="113">
        <v>-352.41000000000349</v>
      </c>
      <c r="BX11" s="149">
        <f t="shared" ref="BX11:BX21" si="12">BW11+BK11</f>
        <v>64173.56</v>
      </c>
      <c r="BY11" s="103"/>
      <c r="BZ11" s="97"/>
      <c r="CA11" s="146"/>
      <c r="CB11" s="244"/>
      <c r="CC11" s="113"/>
      <c r="CD11" s="149">
        <f t="shared" si="0"/>
        <v>64173.56</v>
      </c>
      <c r="CE11" s="103"/>
      <c r="CF11" s="151" t="s">
        <v>120</v>
      </c>
      <c r="CG11" s="113">
        <v>-4689.17</v>
      </c>
      <c r="CH11" s="149">
        <f>CG11+BX11</f>
        <v>59484.39</v>
      </c>
      <c r="CI11" s="103"/>
      <c r="CJ11" s="97"/>
      <c r="CK11" s="146"/>
      <c r="CL11" s="244"/>
      <c r="CM11" s="113"/>
      <c r="CN11" s="149">
        <f t="shared" si="1"/>
        <v>64173.56</v>
      </c>
      <c r="CO11" s="103"/>
      <c r="CP11" s="178" t="s">
        <v>120</v>
      </c>
      <c r="CQ11" s="113">
        <v>1842.09</v>
      </c>
      <c r="CR11" s="149">
        <f t="shared" ref="CR11:CR21" si="13">CQ11+CH11</f>
        <v>61326.479999999996</v>
      </c>
      <c r="CS11" s="103"/>
      <c r="CT11" s="97"/>
      <c r="CU11" s="146"/>
      <c r="CV11" s="265"/>
      <c r="CW11" s="113"/>
      <c r="CX11" s="149">
        <f t="shared" ref="CX11:CX21" si="14">CW11+BP11</f>
        <v>60679.72</v>
      </c>
      <c r="CY11" s="103"/>
      <c r="CZ11" s="244"/>
      <c r="DA11" s="113">
        <v>389.45000000000437</v>
      </c>
      <c r="DB11" s="149"/>
      <c r="DC11" s="103"/>
      <c r="DD11" s="262"/>
      <c r="DE11" s="113"/>
      <c r="DF11" s="149">
        <f t="shared" ref="DF11:DF21" si="15">DE11+DA11+CN11</f>
        <v>64563.01</v>
      </c>
      <c r="DG11" s="105"/>
      <c r="DH11" s="188" t="s">
        <v>120</v>
      </c>
      <c r="DI11" s="113">
        <v>814.49999999998545</v>
      </c>
      <c r="DJ11" s="186">
        <f t="shared" ref="DJ11:DJ21" si="16">DI11+CR11</f>
        <v>62140.979999999981</v>
      </c>
      <c r="DK11" s="101"/>
      <c r="DL11" s="101"/>
      <c r="DM11" s="146"/>
      <c r="DN11" s="178" t="s">
        <v>120</v>
      </c>
      <c r="DO11" s="113"/>
      <c r="DP11" s="186">
        <f t="shared" ref="DP11:DP21" si="17">DO11+DJ11</f>
        <v>62140.979999999981</v>
      </c>
      <c r="DQ11" s="97"/>
      <c r="DR11" s="146"/>
      <c r="DS11" s="178" t="s">
        <v>201</v>
      </c>
      <c r="DT11" s="149"/>
      <c r="DU11" s="149">
        <v>62291.459999999992</v>
      </c>
      <c r="DV11" s="97"/>
      <c r="DW11" s="146"/>
      <c r="DX11" s="178" t="s">
        <v>120</v>
      </c>
      <c r="DY11" s="149"/>
      <c r="DZ11" s="149">
        <f t="shared" ref="DZ11:DZ21" si="18">DY11+DP11</f>
        <v>62140.979999999981</v>
      </c>
      <c r="EA11" s="97"/>
      <c r="EB11" s="178" t="s">
        <v>201</v>
      </c>
      <c r="EC11" s="94">
        <v>2206.9599999999991</v>
      </c>
      <c r="ED11" s="149">
        <f t="shared" ref="ED11:ED21" si="19">EC11+DU11</f>
        <v>64498.419999999991</v>
      </c>
      <c r="EE11" s="97"/>
      <c r="EF11" s="97"/>
      <c r="EG11" s="146"/>
    </row>
    <row r="12" spans="1:137" s="89" customFormat="1" ht="15" customHeight="1" x14ac:dyDescent="0.25">
      <c r="A12" s="89" t="s">
        <v>170</v>
      </c>
      <c r="B12" s="156" t="s">
        <v>135</v>
      </c>
      <c r="C12" s="244"/>
      <c r="D12" s="93">
        <v>54596.369999999995</v>
      </c>
      <c r="E12" s="125"/>
      <c r="F12" s="254"/>
      <c r="G12" s="113">
        <v>1421.8800000000047</v>
      </c>
      <c r="H12" s="113">
        <f>G12+D12</f>
        <v>56018.25</v>
      </c>
      <c r="I12" s="135"/>
      <c r="J12" s="97"/>
      <c r="K12" s="254"/>
      <c r="L12" s="113"/>
      <c r="M12" s="148"/>
      <c r="N12" s="104"/>
      <c r="O12" s="244"/>
      <c r="P12" s="113">
        <v>314.29999999999563</v>
      </c>
      <c r="Q12" s="113">
        <f t="shared" si="3"/>
        <v>56332.549999999996</v>
      </c>
      <c r="R12" s="104"/>
      <c r="S12" s="131"/>
      <c r="T12" s="146"/>
      <c r="U12" s="235"/>
      <c r="V12" s="113"/>
      <c r="W12" s="113">
        <f t="shared" si="4"/>
        <v>56332.549999999996</v>
      </c>
      <c r="X12" s="103"/>
      <c r="Y12" s="146"/>
      <c r="Z12" s="235"/>
      <c r="AA12" s="113">
        <v>4347.1700000000055</v>
      </c>
      <c r="AB12" s="148"/>
      <c r="AC12" s="103"/>
      <c r="AD12" s="244"/>
      <c r="AE12" s="113"/>
      <c r="AF12" s="113">
        <f t="shared" si="5"/>
        <v>60679.72</v>
      </c>
      <c r="AG12" s="103"/>
      <c r="AH12" s="97"/>
      <c r="AI12" s="146"/>
      <c r="AJ12" s="235"/>
      <c r="AK12" s="113"/>
      <c r="AL12" s="113">
        <f t="shared" si="6"/>
        <v>60679.72</v>
      </c>
      <c r="AM12" s="103"/>
      <c r="AN12" s="146"/>
      <c r="AO12" s="235"/>
      <c r="AP12" s="113"/>
      <c r="AQ12" s="113">
        <v>62401.22</v>
      </c>
      <c r="AR12" s="103"/>
      <c r="AS12" s="146"/>
      <c r="AT12" s="235"/>
      <c r="AU12" s="113"/>
      <c r="AV12" s="149">
        <f t="shared" si="7"/>
        <v>60679.72</v>
      </c>
      <c r="AW12" s="103"/>
      <c r="AX12" s="244"/>
      <c r="AY12" s="113">
        <v>2545.0300000000207</v>
      </c>
      <c r="AZ12" s="149">
        <f t="shared" si="8"/>
        <v>64946.250000000022</v>
      </c>
      <c r="BA12" s="103"/>
      <c r="BB12" s="97"/>
      <c r="BC12" s="146"/>
      <c r="BD12" s="235"/>
      <c r="BE12" s="113">
        <v>-420.28000000002066</v>
      </c>
      <c r="BF12" s="113">
        <f t="shared" si="9"/>
        <v>64525.97</v>
      </c>
      <c r="BG12" s="103"/>
      <c r="BH12" s="150"/>
      <c r="BI12" s="151" t="s">
        <v>121</v>
      </c>
      <c r="BJ12" s="113"/>
      <c r="BK12" s="113">
        <v>64525.97</v>
      </c>
      <c r="BL12" s="103"/>
      <c r="BM12" s="146"/>
      <c r="BN12" s="235"/>
      <c r="BO12" s="113"/>
      <c r="BP12" s="149">
        <f t="shared" si="10"/>
        <v>60679.72</v>
      </c>
      <c r="BQ12" s="103"/>
      <c r="BR12" s="244"/>
      <c r="BS12" s="113">
        <v>-352.41000000000349</v>
      </c>
      <c r="BT12" s="149">
        <f t="shared" si="11"/>
        <v>64173.56</v>
      </c>
      <c r="BU12" s="103"/>
      <c r="BV12" s="151" t="s">
        <v>121</v>
      </c>
      <c r="BW12" s="113">
        <v>-352.41000000000349</v>
      </c>
      <c r="BX12" s="149">
        <f t="shared" si="12"/>
        <v>64173.56</v>
      </c>
      <c r="BY12" s="103"/>
      <c r="BZ12" s="97"/>
      <c r="CA12" s="146"/>
      <c r="CB12" s="244"/>
      <c r="CC12" s="113"/>
      <c r="CD12" s="149">
        <f t="shared" si="0"/>
        <v>64173.56</v>
      </c>
      <c r="CE12" s="103"/>
      <c r="CF12" s="151" t="s">
        <v>121</v>
      </c>
      <c r="CG12" s="113">
        <v>-4689.17</v>
      </c>
      <c r="CH12" s="149">
        <f t="shared" ref="CH12:CH21" si="20">CG12+BX12</f>
        <v>59484.39</v>
      </c>
      <c r="CI12" s="103"/>
      <c r="CJ12" s="97"/>
      <c r="CK12" s="146"/>
      <c r="CL12" s="244"/>
      <c r="CM12" s="113"/>
      <c r="CN12" s="149">
        <f t="shared" si="1"/>
        <v>64173.56</v>
      </c>
      <c r="CO12" s="103"/>
      <c r="CP12" s="178" t="s">
        <v>121</v>
      </c>
      <c r="CQ12" s="113">
        <v>1842.09</v>
      </c>
      <c r="CR12" s="149">
        <f t="shared" si="13"/>
        <v>61326.479999999996</v>
      </c>
      <c r="CS12" s="103"/>
      <c r="CT12" s="97"/>
      <c r="CU12" s="146"/>
      <c r="CV12" s="265"/>
      <c r="CW12" s="113"/>
      <c r="CX12" s="149">
        <f t="shared" si="14"/>
        <v>60679.72</v>
      </c>
      <c r="CY12" s="103"/>
      <c r="CZ12" s="244"/>
      <c r="DA12" s="113">
        <v>389.45000000000402</v>
      </c>
      <c r="DB12" s="149"/>
      <c r="DC12" s="103"/>
      <c r="DD12" s="262"/>
      <c r="DE12" s="113"/>
      <c r="DF12" s="149">
        <f t="shared" si="15"/>
        <v>64563.01</v>
      </c>
      <c r="DG12" s="105"/>
      <c r="DH12" s="188" t="s">
        <v>121</v>
      </c>
      <c r="DI12" s="113">
        <v>814.49999999998499</v>
      </c>
      <c r="DJ12" s="186">
        <f t="shared" si="16"/>
        <v>62140.979999999981</v>
      </c>
      <c r="DK12" s="101"/>
      <c r="DL12" s="101"/>
      <c r="DM12" s="146"/>
      <c r="DN12" s="178" t="s">
        <v>121</v>
      </c>
      <c r="DO12" s="113"/>
      <c r="DP12" s="186">
        <f t="shared" si="17"/>
        <v>62140.979999999981</v>
      </c>
      <c r="DQ12" s="97"/>
      <c r="DR12" s="146"/>
      <c r="DS12" s="178" t="s">
        <v>202</v>
      </c>
      <c r="DT12" s="149"/>
      <c r="DU12" s="149">
        <v>62291.46</v>
      </c>
      <c r="DV12" s="97"/>
      <c r="DW12" s="146"/>
      <c r="DX12" s="178" t="s">
        <v>121</v>
      </c>
      <c r="DY12" s="149"/>
      <c r="DZ12" s="149">
        <f t="shared" si="18"/>
        <v>62140.979999999981</v>
      </c>
      <c r="EA12" s="97"/>
      <c r="EB12" s="178" t="s">
        <v>202</v>
      </c>
      <c r="EC12" s="94">
        <v>2206.96</v>
      </c>
      <c r="ED12" s="149">
        <f t="shared" si="19"/>
        <v>64498.42</v>
      </c>
      <c r="EE12" s="97"/>
      <c r="EF12" s="97"/>
      <c r="EG12" s="146"/>
    </row>
    <row r="13" spans="1:137" s="89" customFormat="1" ht="15" customHeight="1" x14ac:dyDescent="0.25">
      <c r="A13" s="89" t="s">
        <v>171</v>
      </c>
      <c r="B13" s="156" t="s">
        <v>136</v>
      </c>
      <c r="C13" s="244"/>
      <c r="D13" s="93">
        <v>54596.369999999995</v>
      </c>
      <c r="E13" s="125"/>
      <c r="F13" s="254"/>
      <c r="G13" s="113">
        <v>1421.8800000000047</v>
      </c>
      <c r="H13" s="113">
        <f t="shared" si="2"/>
        <v>56018.25</v>
      </c>
      <c r="I13" s="134"/>
      <c r="J13" s="97"/>
      <c r="K13" s="254"/>
      <c r="L13" s="113"/>
      <c r="M13" s="148"/>
      <c r="N13" s="103"/>
      <c r="O13" s="244"/>
      <c r="P13" s="113">
        <v>314.29999999999563</v>
      </c>
      <c r="Q13" s="113">
        <f t="shared" si="3"/>
        <v>56332.549999999996</v>
      </c>
      <c r="R13" s="103"/>
      <c r="S13" s="131"/>
      <c r="T13" s="146"/>
      <c r="U13" s="235"/>
      <c r="V13" s="113"/>
      <c r="W13" s="113">
        <f t="shared" si="4"/>
        <v>56332.549999999996</v>
      </c>
      <c r="X13" s="103"/>
      <c r="Y13" s="146"/>
      <c r="Z13" s="235"/>
      <c r="AA13" s="113">
        <v>4347.1700000000055</v>
      </c>
      <c r="AB13" s="148"/>
      <c r="AC13" s="103"/>
      <c r="AD13" s="244"/>
      <c r="AE13" s="113"/>
      <c r="AF13" s="113">
        <f t="shared" si="5"/>
        <v>60679.72</v>
      </c>
      <c r="AG13" s="103"/>
      <c r="AH13" s="97"/>
      <c r="AI13" s="146"/>
      <c r="AJ13" s="235"/>
      <c r="AK13" s="113"/>
      <c r="AL13" s="113">
        <f t="shared" si="6"/>
        <v>60679.72</v>
      </c>
      <c r="AM13" s="103"/>
      <c r="AN13" s="146"/>
      <c r="AO13" s="235"/>
      <c r="AP13" s="113"/>
      <c r="AQ13" s="113">
        <v>62401.22</v>
      </c>
      <c r="AR13" s="103"/>
      <c r="AS13" s="146"/>
      <c r="AT13" s="235"/>
      <c r="AU13" s="113"/>
      <c r="AV13" s="149">
        <f t="shared" si="7"/>
        <v>60679.72</v>
      </c>
      <c r="AW13" s="103"/>
      <c r="AX13" s="244"/>
      <c r="AY13" s="113">
        <v>2545.0300000000207</v>
      </c>
      <c r="AZ13" s="149">
        <f t="shared" si="8"/>
        <v>64946.250000000022</v>
      </c>
      <c r="BA13" s="103"/>
      <c r="BB13" s="97"/>
      <c r="BC13" s="146"/>
      <c r="BD13" s="235"/>
      <c r="BE13" s="113">
        <v>-420.28000000002066</v>
      </c>
      <c r="BF13" s="113">
        <f t="shared" si="9"/>
        <v>64525.97</v>
      </c>
      <c r="BG13" s="103"/>
      <c r="BH13" s="150"/>
      <c r="BI13" s="151" t="s">
        <v>122</v>
      </c>
      <c r="BJ13" s="113"/>
      <c r="BK13" s="113">
        <v>64525.97</v>
      </c>
      <c r="BL13" s="103"/>
      <c r="BM13" s="146"/>
      <c r="BN13" s="235"/>
      <c r="BO13" s="113"/>
      <c r="BP13" s="149">
        <f t="shared" si="10"/>
        <v>60679.72</v>
      </c>
      <c r="BQ13" s="103"/>
      <c r="BR13" s="244"/>
      <c r="BS13" s="113">
        <v>-352.41000000000349</v>
      </c>
      <c r="BT13" s="149">
        <f t="shared" si="11"/>
        <v>64173.56</v>
      </c>
      <c r="BU13" s="103"/>
      <c r="BV13" s="151" t="s">
        <v>122</v>
      </c>
      <c r="BW13" s="113">
        <v>-352.41000000000349</v>
      </c>
      <c r="BX13" s="149">
        <f t="shared" si="12"/>
        <v>64173.56</v>
      </c>
      <c r="BY13" s="103"/>
      <c r="BZ13" s="97"/>
      <c r="CA13" s="146"/>
      <c r="CB13" s="244"/>
      <c r="CC13" s="113"/>
      <c r="CD13" s="149">
        <f t="shared" si="0"/>
        <v>64173.56</v>
      </c>
      <c r="CE13" s="103"/>
      <c r="CF13" s="151" t="s">
        <v>122</v>
      </c>
      <c r="CG13" s="113">
        <v>-4689.17</v>
      </c>
      <c r="CH13" s="149">
        <f t="shared" si="20"/>
        <v>59484.39</v>
      </c>
      <c r="CI13" s="103"/>
      <c r="CJ13" s="97"/>
      <c r="CK13" s="146"/>
      <c r="CL13" s="244"/>
      <c r="CM13" s="113"/>
      <c r="CN13" s="149">
        <f t="shared" si="1"/>
        <v>64173.56</v>
      </c>
      <c r="CO13" s="103"/>
      <c r="CP13" s="178" t="s">
        <v>122</v>
      </c>
      <c r="CQ13" s="113">
        <v>1842.09</v>
      </c>
      <c r="CR13" s="149">
        <f t="shared" si="13"/>
        <v>61326.479999999996</v>
      </c>
      <c r="CS13" s="103"/>
      <c r="CT13" s="97"/>
      <c r="CU13" s="146"/>
      <c r="CV13" s="265"/>
      <c r="CW13" s="113"/>
      <c r="CX13" s="149">
        <f t="shared" si="14"/>
        <v>60679.72</v>
      </c>
      <c r="CY13" s="103"/>
      <c r="CZ13" s="244"/>
      <c r="DA13" s="113">
        <v>389.45000000000402</v>
      </c>
      <c r="DB13" s="149"/>
      <c r="DC13" s="103"/>
      <c r="DD13" s="262"/>
      <c r="DE13" s="113"/>
      <c r="DF13" s="149">
        <f t="shared" si="15"/>
        <v>64563.01</v>
      </c>
      <c r="DG13" s="105"/>
      <c r="DH13" s="188" t="s">
        <v>122</v>
      </c>
      <c r="DI13" s="113">
        <v>814.49999999998499</v>
      </c>
      <c r="DJ13" s="186">
        <f t="shared" si="16"/>
        <v>62140.979999999981</v>
      </c>
      <c r="DK13" s="101"/>
      <c r="DL13" s="101"/>
      <c r="DM13" s="146"/>
      <c r="DN13" s="178" t="s">
        <v>122</v>
      </c>
      <c r="DO13" s="113"/>
      <c r="DP13" s="186">
        <f t="shared" si="17"/>
        <v>62140.979999999981</v>
      </c>
      <c r="DQ13" s="97"/>
      <c r="DR13" s="146"/>
      <c r="DS13" s="178" t="s">
        <v>203</v>
      </c>
      <c r="DT13" s="149"/>
      <c r="DU13" s="149">
        <v>62291.46</v>
      </c>
      <c r="DV13" s="97"/>
      <c r="DW13" s="146"/>
      <c r="DX13" s="178" t="s">
        <v>122</v>
      </c>
      <c r="DY13" s="149"/>
      <c r="DZ13" s="149">
        <f t="shared" si="18"/>
        <v>62140.979999999981</v>
      </c>
      <c r="EA13" s="97"/>
      <c r="EB13" s="178" t="s">
        <v>203</v>
      </c>
      <c r="EC13" s="94">
        <v>2206.96</v>
      </c>
      <c r="ED13" s="149">
        <f t="shared" si="19"/>
        <v>64498.42</v>
      </c>
      <c r="EE13" s="97"/>
      <c r="EF13" s="97"/>
      <c r="EG13" s="146"/>
    </row>
    <row r="14" spans="1:137" s="89" customFormat="1" ht="15" customHeight="1" x14ac:dyDescent="0.25">
      <c r="A14" s="89" t="s">
        <v>172</v>
      </c>
      <c r="B14" s="156" t="s">
        <v>137</v>
      </c>
      <c r="C14" s="244"/>
      <c r="D14" s="93">
        <v>54596.369999999995</v>
      </c>
      <c r="E14" s="125"/>
      <c r="F14" s="254"/>
      <c r="G14" s="113">
        <v>1421.8800000000047</v>
      </c>
      <c r="H14" s="113">
        <f t="shared" si="2"/>
        <v>56018.25</v>
      </c>
      <c r="I14" s="134"/>
      <c r="J14" s="97"/>
      <c r="K14" s="254"/>
      <c r="L14" s="113"/>
      <c r="M14" s="148"/>
      <c r="N14" s="103"/>
      <c r="O14" s="244"/>
      <c r="P14" s="113">
        <v>314.29999999999563</v>
      </c>
      <c r="Q14" s="113">
        <f t="shared" si="3"/>
        <v>56332.549999999996</v>
      </c>
      <c r="R14" s="103"/>
      <c r="S14" s="131"/>
      <c r="T14" s="146"/>
      <c r="U14" s="235"/>
      <c r="V14" s="113"/>
      <c r="W14" s="113">
        <f t="shared" si="4"/>
        <v>56332.549999999996</v>
      </c>
      <c r="X14" s="103"/>
      <c r="Y14" s="146"/>
      <c r="Z14" s="235"/>
      <c r="AA14" s="113">
        <v>4347.1700000000055</v>
      </c>
      <c r="AB14" s="148"/>
      <c r="AC14" s="103"/>
      <c r="AD14" s="244"/>
      <c r="AE14" s="113"/>
      <c r="AF14" s="113">
        <f t="shared" si="5"/>
        <v>60679.72</v>
      </c>
      <c r="AG14" s="103"/>
      <c r="AH14" s="97"/>
      <c r="AI14" s="146"/>
      <c r="AJ14" s="235"/>
      <c r="AK14" s="113"/>
      <c r="AL14" s="113">
        <f t="shared" si="6"/>
        <v>60679.72</v>
      </c>
      <c r="AM14" s="103"/>
      <c r="AN14" s="146"/>
      <c r="AO14" s="235"/>
      <c r="AP14" s="113"/>
      <c r="AQ14" s="113">
        <v>62401.22</v>
      </c>
      <c r="AR14" s="103"/>
      <c r="AS14" s="146"/>
      <c r="AT14" s="235"/>
      <c r="AU14" s="113"/>
      <c r="AV14" s="149">
        <f t="shared" si="7"/>
        <v>60679.72</v>
      </c>
      <c r="AW14" s="103"/>
      <c r="AX14" s="244"/>
      <c r="AY14" s="113">
        <v>2545.0300000000207</v>
      </c>
      <c r="AZ14" s="149">
        <f t="shared" si="8"/>
        <v>64946.250000000022</v>
      </c>
      <c r="BA14" s="103"/>
      <c r="BB14" s="97"/>
      <c r="BC14" s="146"/>
      <c r="BD14" s="235"/>
      <c r="BE14" s="113">
        <v>-420.28000000002066</v>
      </c>
      <c r="BF14" s="113">
        <f t="shared" si="9"/>
        <v>64525.97</v>
      </c>
      <c r="BG14" s="103"/>
      <c r="BH14" s="150"/>
      <c r="BI14" s="151" t="s">
        <v>123</v>
      </c>
      <c r="BJ14" s="113"/>
      <c r="BK14" s="113">
        <v>64525.97</v>
      </c>
      <c r="BL14" s="103"/>
      <c r="BM14" s="146"/>
      <c r="BN14" s="235"/>
      <c r="BO14" s="113"/>
      <c r="BP14" s="149">
        <f t="shared" si="10"/>
        <v>60679.72</v>
      </c>
      <c r="BQ14" s="103"/>
      <c r="BR14" s="244"/>
      <c r="BS14" s="113">
        <v>-352.41000000000349</v>
      </c>
      <c r="BT14" s="149">
        <f t="shared" si="11"/>
        <v>64173.56</v>
      </c>
      <c r="BU14" s="103"/>
      <c r="BV14" s="151" t="s">
        <v>123</v>
      </c>
      <c r="BW14" s="113">
        <v>-352.41000000000349</v>
      </c>
      <c r="BX14" s="149">
        <f t="shared" si="12"/>
        <v>64173.56</v>
      </c>
      <c r="BY14" s="103"/>
      <c r="BZ14" s="97"/>
      <c r="CA14" s="146"/>
      <c r="CB14" s="244"/>
      <c r="CC14" s="113"/>
      <c r="CD14" s="149">
        <f t="shared" si="0"/>
        <v>64173.56</v>
      </c>
      <c r="CE14" s="103"/>
      <c r="CF14" s="151" t="s">
        <v>123</v>
      </c>
      <c r="CG14" s="113">
        <v>-4689.17</v>
      </c>
      <c r="CH14" s="149">
        <f t="shared" si="20"/>
        <v>59484.39</v>
      </c>
      <c r="CI14" s="103"/>
      <c r="CJ14" s="97"/>
      <c r="CK14" s="146"/>
      <c r="CL14" s="244"/>
      <c r="CM14" s="113"/>
      <c r="CN14" s="149">
        <f t="shared" si="1"/>
        <v>64173.56</v>
      </c>
      <c r="CO14" s="103"/>
      <c r="CP14" s="178" t="s">
        <v>123</v>
      </c>
      <c r="CQ14" s="113">
        <v>1842.09</v>
      </c>
      <c r="CR14" s="149">
        <f t="shared" si="13"/>
        <v>61326.479999999996</v>
      </c>
      <c r="CS14" s="103"/>
      <c r="CT14" s="97"/>
      <c r="CU14" s="146"/>
      <c r="CV14" s="265"/>
      <c r="CW14" s="113"/>
      <c r="CX14" s="149">
        <f t="shared" si="14"/>
        <v>60679.72</v>
      </c>
      <c r="CY14" s="103"/>
      <c r="CZ14" s="244"/>
      <c r="DA14" s="113">
        <v>389.45000000000402</v>
      </c>
      <c r="DB14" s="149"/>
      <c r="DC14" s="103"/>
      <c r="DD14" s="262"/>
      <c r="DE14" s="113"/>
      <c r="DF14" s="149">
        <f t="shared" si="15"/>
        <v>64563.01</v>
      </c>
      <c r="DG14" s="105"/>
      <c r="DH14" s="188" t="s">
        <v>123</v>
      </c>
      <c r="DI14" s="113">
        <v>814.49999999998499</v>
      </c>
      <c r="DJ14" s="186">
        <f t="shared" si="16"/>
        <v>62140.979999999981</v>
      </c>
      <c r="DK14" s="101"/>
      <c r="DL14" s="101"/>
      <c r="DM14" s="146"/>
      <c r="DN14" s="178" t="s">
        <v>123</v>
      </c>
      <c r="DO14" s="113"/>
      <c r="DP14" s="186">
        <f t="shared" si="17"/>
        <v>62140.979999999981</v>
      </c>
      <c r="DQ14" s="97"/>
      <c r="DR14" s="146"/>
      <c r="DS14" s="178" t="s">
        <v>204</v>
      </c>
      <c r="DT14" s="149"/>
      <c r="DU14" s="149">
        <v>62291.46</v>
      </c>
      <c r="DV14" s="97"/>
      <c r="DW14" s="146"/>
      <c r="DX14" s="178" t="s">
        <v>123</v>
      </c>
      <c r="DY14" s="149"/>
      <c r="DZ14" s="149">
        <f t="shared" si="18"/>
        <v>62140.979999999981</v>
      </c>
      <c r="EA14" s="97"/>
      <c r="EB14" s="178" t="s">
        <v>204</v>
      </c>
      <c r="EC14" s="94">
        <v>2206.96</v>
      </c>
      <c r="ED14" s="149">
        <f t="shared" si="19"/>
        <v>64498.42</v>
      </c>
      <c r="EE14" s="97"/>
      <c r="EF14" s="97"/>
      <c r="EG14" s="146"/>
    </row>
    <row r="15" spans="1:137" s="89" customFormat="1" ht="15" customHeight="1" x14ac:dyDescent="0.25">
      <c r="A15" s="89" t="s">
        <v>173</v>
      </c>
      <c r="B15" s="156" t="s">
        <v>138</v>
      </c>
      <c r="C15" s="244"/>
      <c r="D15" s="93">
        <v>54596.369999999995</v>
      </c>
      <c r="E15" s="125"/>
      <c r="F15" s="254"/>
      <c r="G15" s="113">
        <v>1421.8800000000047</v>
      </c>
      <c r="H15" s="113">
        <f t="shared" si="2"/>
        <v>56018.25</v>
      </c>
      <c r="I15" s="134"/>
      <c r="J15" s="97"/>
      <c r="K15" s="254"/>
      <c r="L15" s="113"/>
      <c r="M15" s="148"/>
      <c r="N15" s="103"/>
      <c r="O15" s="244"/>
      <c r="P15" s="113">
        <v>314.29999999999563</v>
      </c>
      <c r="Q15" s="113">
        <f t="shared" si="3"/>
        <v>56332.549999999996</v>
      </c>
      <c r="R15" s="103"/>
      <c r="S15" s="131"/>
      <c r="T15" s="146"/>
      <c r="U15" s="235"/>
      <c r="V15" s="113"/>
      <c r="W15" s="113">
        <f t="shared" si="4"/>
        <v>56332.549999999996</v>
      </c>
      <c r="X15" s="103"/>
      <c r="Y15" s="146"/>
      <c r="Z15" s="235"/>
      <c r="AA15" s="113">
        <v>4347.1700000000055</v>
      </c>
      <c r="AB15" s="148"/>
      <c r="AC15" s="103"/>
      <c r="AD15" s="244"/>
      <c r="AE15" s="113"/>
      <c r="AF15" s="113">
        <f t="shared" si="5"/>
        <v>60679.72</v>
      </c>
      <c r="AG15" s="103"/>
      <c r="AH15" s="97"/>
      <c r="AI15" s="146"/>
      <c r="AJ15" s="235"/>
      <c r="AK15" s="113"/>
      <c r="AL15" s="113">
        <f t="shared" si="6"/>
        <v>60679.72</v>
      </c>
      <c r="AM15" s="103"/>
      <c r="AN15" s="146"/>
      <c r="AO15" s="235"/>
      <c r="AP15" s="113"/>
      <c r="AQ15" s="113">
        <v>62401.22</v>
      </c>
      <c r="AR15" s="103"/>
      <c r="AS15" s="146"/>
      <c r="AT15" s="235"/>
      <c r="AU15" s="113"/>
      <c r="AV15" s="149">
        <f t="shared" si="7"/>
        <v>60679.72</v>
      </c>
      <c r="AW15" s="103"/>
      <c r="AX15" s="244"/>
      <c r="AY15" s="113">
        <v>2545.0300000000207</v>
      </c>
      <c r="AZ15" s="149">
        <f t="shared" si="8"/>
        <v>64946.250000000022</v>
      </c>
      <c r="BA15" s="103"/>
      <c r="BB15" s="97"/>
      <c r="BC15" s="146"/>
      <c r="BD15" s="235"/>
      <c r="BE15" s="113">
        <v>-420.28000000002066</v>
      </c>
      <c r="BF15" s="113">
        <f t="shared" si="9"/>
        <v>64525.97</v>
      </c>
      <c r="BG15" s="103"/>
      <c r="BH15" s="150"/>
      <c r="BI15" s="151" t="s">
        <v>124</v>
      </c>
      <c r="BJ15" s="113"/>
      <c r="BK15" s="113">
        <v>64525.97</v>
      </c>
      <c r="BL15" s="103"/>
      <c r="BM15" s="146"/>
      <c r="BN15" s="235"/>
      <c r="BO15" s="113"/>
      <c r="BP15" s="149">
        <f t="shared" si="10"/>
        <v>60679.72</v>
      </c>
      <c r="BQ15" s="103"/>
      <c r="BR15" s="244"/>
      <c r="BS15" s="113">
        <v>-352.41000000000349</v>
      </c>
      <c r="BT15" s="149">
        <f t="shared" si="11"/>
        <v>64173.56</v>
      </c>
      <c r="BU15" s="103"/>
      <c r="BV15" s="151" t="s">
        <v>124</v>
      </c>
      <c r="BW15" s="113">
        <v>-352.41000000000349</v>
      </c>
      <c r="BX15" s="149">
        <f t="shared" si="12"/>
        <v>64173.56</v>
      </c>
      <c r="BY15" s="103"/>
      <c r="BZ15" s="97"/>
      <c r="CA15" s="146"/>
      <c r="CB15" s="244"/>
      <c r="CC15" s="113"/>
      <c r="CD15" s="149">
        <f t="shared" si="0"/>
        <v>64173.56</v>
      </c>
      <c r="CE15" s="103"/>
      <c r="CF15" s="151" t="s">
        <v>124</v>
      </c>
      <c r="CG15" s="113">
        <v>-4689.17</v>
      </c>
      <c r="CH15" s="149">
        <f t="shared" si="20"/>
        <v>59484.39</v>
      </c>
      <c r="CI15" s="103"/>
      <c r="CJ15" s="97"/>
      <c r="CK15" s="146"/>
      <c r="CL15" s="244"/>
      <c r="CM15" s="113"/>
      <c r="CN15" s="149">
        <f t="shared" si="1"/>
        <v>64173.56</v>
      </c>
      <c r="CO15" s="103"/>
      <c r="CP15" s="178" t="s">
        <v>124</v>
      </c>
      <c r="CQ15" s="113">
        <v>1842.09</v>
      </c>
      <c r="CR15" s="149">
        <f t="shared" si="13"/>
        <v>61326.479999999996</v>
      </c>
      <c r="CS15" s="103"/>
      <c r="CT15" s="97"/>
      <c r="CU15" s="146"/>
      <c r="CV15" s="265"/>
      <c r="CW15" s="113"/>
      <c r="CX15" s="149">
        <f t="shared" si="14"/>
        <v>60679.72</v>
      </c>
      <c r="CY15" s="103"/>
      <c r="CZ15" s="244"/>
      <c r="DA15" s="113">
        <v>389.45000000000402</v>
      </c>
      <c r="DB15" s="149"/>
      <c r="DC15" s="103"/>
      <c r="DD15" s="262"/>
      <c r="DE15" s="113"/>
      <c r="DF15" s="149">
        <f t="shared" si="15"/>
        <v>64563.01</v>
      </c>
      <c r="DG15" s="105"/>
      <c r="DH15" s="188" t="s">
        <v>124</v>
      </c>
      <c r="DI15" s="113">
        <v>814.49999999998499</v>
      </c>
      <c r="DJ15" s="186">
        <f t="shared" si="16"/>
        <v>62140.979999999981</v>
      </c>
      <c r="DK15" s="101"/>
      <c r="DL15" s="101"/>
      <c r="DM15" s="146"/>
      <c r="DN15" s="178" t="s">
        <v>124</v>
      </c>
      <c r="DO15" s="113"/>
      <c r="DP15" s="186">
        <f t="shared" si="17"/>
        <v>62140.979999999981</v>
      </c>
      <c r="DQ15" s="97"/>
      <c r="DR15" s="146"/>
      <c r="DS15" s="178" t="s">
        <v>205</v>
      </c>
      <c r="DT15" s="149"/>
      <c r="DU15" s="149">
        <v>62291.46</v>
      </c>
      <c r="DV15" s="97"/>
      <c r="DW15" s="146"/>
      <c r="DX15" s="178" t="s">
        <v>124</v>
      </c>
      <c r="DY15" s="149"/>
      <c r="DZ15" s="149">
        <f t="shared" si="18"/>
        <v>62140.979999999981</v>
      </c>
      <c r="EA15" s="97"/>
      <c r="EB15" s="178" t="s">
        <v>205</v>
      </c>
      <c r="EC15" s="94">
        <v>2206.96</v>
      </c>
      <c r="ED15" s="149">
        <f t="shared" si="19"/>
        <v>64498.42</v>
      </c>
      <c r="EE15" s="97"/>
      <c r="EF15" s="97"/>
      <c r="EG15" s="146"/>
    </row>
    <row r="16" spans="1:137" s="89" customFormat="1" ht="15" customHeight="1" x14ac:dyDescent="0.25">
      <c r="A16" s="89" t="s">
        <v>174</v>
      </c>
      <c r="B16" s="156" t="s">
        <v>139</v>
      </c>
      <c r="C16" s="244"/>
      <c r="D16" s="93">
        <v>54596.369999999995</v>
      </c>
      <c r="E16" s="125"/>
      <c r="F16" s="254"/>
      <c r="G16" s="113">
        <v>1421.8800000000047</v>
      </c>
      <c r="H16" s="113">
        <f>G16+D16</f>
        <v>56018.25</v>
      </c>
      <c r="I16" s="134"/>
      <c r="J16" s="97"/>
      <c r="K16" s="254"/>
      <c r="L16" s="113"/>
      <c r="M16" s="148"/>
      <c r="N16" s="103"/>
      <c r="O16" s="244"/>
      <c r="P16" s="113">
        <v>314.29999999999563</v>
      </c>
      <c r="Q16" s="113">
        <f t="shared" si="3"/>
        <v>56332.549999999996</v>
      </c>
      <c r="R16" s="103"/>
      <c r="S16" s="131"/>
      <c r="T16" s="146"/>
      <c r="U16" s="235"/>
      <c r="V16" s="113"/>
      <c r="W16" s="113">
        <f t="shared" si="4"/>
        <v>56332.549999999996</v>
      </c>
      <c r="X16" s="103"/>
      <c r="Y16" s="146"/>
      <c r="Z16" s="235"/>
      <c r="AA16" s="113">
        <v>4347.1700000000055</v>
      </c>
      <c r="AB16" s="148"/>
      <c r="AC16" s="103"/>
      <c r="AD16" s="244"/>
      <c r="AE16" s="113"/>
      <c r="AF16" s="113">
        <f t="shared" si="5"/>
        <v>60679.72</v>
      </c>
      <c r="AG16" s="103"/>
      <c r="AH16" s="97"/>
      <c r="AI16" s="146"/>
      <c r="AJ16" s="235"/>
      <c r="AK16" s="113"/>
      <c r="AL16" s="113">
        <f t="shared" si="6"/>
        <v>60679.72</v>
      </c>
      <c r="AM16" s="103"/>
      <c r="AN16" s="146"/>
      <c r="AO16" s="235"/>
      <c r="AP16" s="113"/>
      <c r="AQ16" s="113">
        <v>62401.22</v>
      </c>
      <c r="AR16" s="103"/>
      <c r="AS16" s="146"/>
      <c r="AT16" s="235"/>
      <c r="AU16" s="113"/>
      <c r="AV16" s="149">
        <f t="shared" si="7"/>
        <v>60679.72</v>
      </c>
      <c r="AW16" s="103"/>
      <c r="AX16" s="244"/>
      <c r="AY16" s="113">
        <v>2545.0300000000207</v>
      </c>
      <c r="AZ16" s="149">
        <f t="shared" si="8"/>
        <v>64946.250000000022</v>
      </c>
      <c r="BA16" s="103"/>
      <c r="BB16" s="97"/>
      <c r="BC16" s="146"/>
      <c r="BD16" s="235"/>
      <c r="BE16" s="113">
        <v>-420.28000000002066</v>
      </c>
      <c r="BF16" s="113">
        <f t="shared" si="9"/>
        <v>64525.97</v>
      </c>
      <c r="BG16" s="103"/>
      <c r="BH16" s="150"/>
      <c r="BI16" s="151" t="s">
        <v>125</v>
      </c>
      <c r="BJ16" s="113"/>
      <c r="BK16" s="113">
        <v>64525.97</v>
      </c>
      <c r="BL16" s="103"/>
      <c r="BM16" s="146"/>
      <c r="BN16" s="235"/>
      <c r="BO16" s="113"/>
      <c r="BP16" s="149">
        <f t="shared" si="10"/>
        <v>60679.72</v>
      </c>
      <c r="BQ16" s="103"/>
      <c r="BR16" s="244"/>
      <c r="BS16" s="113">
        <v>-352.41000000000349</v>
      </c>
      <c r="BT16" s="149">
        <f t="shared" si="11"/>
        <v>64173.56</v>
      </c>
      <c r="BU16" s="103"/>
      <c r="BV16" s="151" t="s">
        <v>125</v>
      </c>
      <c r="BW16" s="113">
        <v>-352.41000000000349</v>
      </c>
      <c r="BX16" s="149">
        <f t="shared" si="12"/>
        <v>64173.56</v>
      </c>
      <c r="BY16" s="103"/>
      <c r="BZ16" s="97"/>
      <c r="CA16" s="146"/>
      <c r="CB16" s="244"/>
      <c r="CC16" s="113"/>
      <c r="CD16" s="149">
        <f t="shared" si="0"/>
        <v>64173.56</v>
      </c>
      <c r="CE16" s="103"/>
      <c r="CF16" s="151" t="s">
        <v>125</v>
      </c>
      <c r="CG16" s="113">
        <v>-4689.17</v>
      </c>
      <c r="CH16" s="149">
        <f t="shared" si="20"/>
        <v>59484.39</v>
      </c>
      <c r="CI16" s="103"/>
      <c r="CJ16" s="97"/>
      <c r="CK16" s="146"/>
      <c r="CL16" s="244"/>
      <c r="CM16" s="113"/>
      <c r="CN16" s="149">
        <f t="shared" si="1"/>
        <v>64173.56</v>
      </c>
      <c r="CO16" s="103"/>
      <c r="CP16" s="178" t="s">
        <v>125</v>
      </c>
      <c r="CQ16" s="113">
        <v>1842.09</v>
      </c>
      <c r="CR16" s="149">
        <f t="shared" si="13"/>
        <v>61326.479999999996</v>
      </c>
      <c r="CS16" s="103"/>
      <c r="CT16" s="97"/>
      <c r="CU16" s="146"/>
      <c r="CV16" s="265"/>
      <c r="CW16" s="113"/>
      <c r="CX16" s="149">
        <f t="shared" si="14"/>
        <v>60679.72</v>
      </c>
      <c r="CY16" s="103"/>
      <c r="CZ16" s="244"/>
      <c r="DA16" s="113">
        <v>389.45000000000402</v>
      </c>
      <c r="DB16" s="149"/>
      <c r="DC16" s="103"/>
      <c r="DD16" s="262"/>
      <c r="DE16" s="113"/>
      <c r="DF16" s="149">
        <f t="shared" si="15"/>
        <v>64563.01</v>
      </c>
      <c r="DG16" s="105"/>
      <c r="DH16" s="188" t="s">
        <v>125</v>
      </c>
      <c r="DI16" s="113">
        <v>814.49999999998499</v>
      </c>
      <c r="DJ16" s="186">
        <f t="shared" si="16"/>
        <v>62140.979999999981</v>
      </c>
      <c r="DK16" s="101"/>
      <c r="DL16" s="101"/>
      <c r="DM16" s="146"/>
      <c r="DN16" s="178" t="s">
        <v>125</v>
      </c>
      <c r="DO16" s="113"/>
      <c r="DP16" s="186">
        <f t="shared" si="17"/>
        <v>62140.979999999981</v>
      </c>
      <c r="DQ16" s="97"/>
      <c r="DR16" s="146"/>
      <c r="DS16" s="178" t="s">
        <v>206</v>
      </c>
      <c r="DT16" s="149"/>
      <c r="DU16" s="149">
        <v>62291.46</v>
      </c>
      <c r="DV16" s="97"/>
      <c r="DW16" s="146"/>
      <c r="DX16" s="178" t="s">
        <v>125</v>
      </c>
      <c r="DY16" s="149"/>
      <c r="DZ16" s="149">
        <f t="shared" si="18"/>
        <v>62140.979999999981</v>
      </c>
      <c r="EA16" s="97"/>
      <c r="EB16" s="178" t="s">
        <v>206</v>
      </c>
      <c r="EC16" s="94">
        <v>2206.96</v>
      </c>
      <c r="ED16" s="149">
        <f t="shared" si="19"/>
        <v>64498.42</v>
      </c>
      <c r="EE16" s="97"/>
      <c r="EF16" s="97"/>
      <c r="EG16" s="146"/>
    </row>
    <row r="17" spans="1:137" s="89" customFormat="1" ht="15" customHeight="1" x14ac:dyDescent="0.25">
      <c r="A17" s="89" t="s">
        <v>175</v>
      </c>
      <c r="B17" s="156" t="s">
        <v>140</v>
      </c>
      <c r="C17" s="244"/>
      <c r="D17" s="93">
        <v>54596.369999999995</v>
      </c>
      <c r="E17" s="125"/>
      <c r="F17" s="254"/>
      <c r="G17" s="113">
        <v>1421.8800000000047</v>
      </c>
      <c r="H17" s="113">
        <f t="shared" si="2"/>
        <v>56018.25</v>
      </c>
      <c r="I17" s="134"/>
      <c r="J17" s="97"/>
      <c r="K17" s="254"/>
      <c r="L17" s="113"/>
      <c r="M17" s="148"/>
      <c r="N17" s="103"/>
      <c r="O17" s="244"/>
      <c r="P17" s="113">
        <v>314.29999999999563</v>
      </c>
      <c r="Q17" s="113">
        <f t="shared" si="3"/>
        <v>56332.549999999996</v>
      </c>
      <c r="R17" s="103"/>
      <c r="S17" s="131"/>
      <c r="T17" s="146"/>
      <c r="U17" s="235"/>
      <c r="V17" s="113"/>
      <c r="W17" s="113">
        <f t="shared" si="4"/>
        <v>56332.549999999996</v>
      </c>
      <c r="X17" s="103"/>
      <c r="Y17" s="146"/>
      <c r="Z17" s="235"/>
      <c r="AA17" s="113">
        <v>4347.1700000000055</v>
      </c>
      <c r="AB17" s="148"/>
      <c r="AC17" s="103"/>
      <c r="AD17" s="244"/>
      <c r="AE17" s="113"/>
      <c r="AF17" s="113">
        <f t="shared" si="5"/>
        <v>60679.72</v>
      </c>
      <c r="AG17" s="103"/>
      <c r="AH17" s="97"/>
      <c r="AI17" s="146"/>
      <c r="AJ17" s="235"/>
      <c r="AK17" s="113"/>
      <c r="AL17" s="113">
        <f t="shared" si="6"/>
        <v>60679.72</v>
      </c>
      <c r="AM17" s="103"/>
      <c r="AN17" s="146"/>
      <c r="AO17" s="235"/>
      <c r="AP17" s="113"/>
      <c r="AQ17" s="113">
        <v>62401.22</v>
      </c>
      <c r="AR17" s="103"/>
      <c r="AS17" s="146"/>
      <c r="AT17" s="235"/>
      <c r="AU17" s="113"/>
      <c r="AV17" s="149">
        <f t="shared" si="7"/>
        <v>60679.72</v>
      </c>
      <c r="AW17" s="103"/>
      <c r="AX17" s="244"/>
      <c r="AY17" s="113">
        <v>2545.0300000000207</v>
      </c>
      <c r="AZ17" s="149">
        <f t="shared" si="8"/>
        <v>64946.250000000022</v>
      </c>
      <c r="BA17" s="103"/>
      <c r="BB17" s="97"/>
      <c r="BC17" s="146"/>
      <c r="BD17" s="235"/>
      <c r="BE17" s="113">
        <v>-420.28000000002066</v>
      </c>
      <c r="BF17" s="113">
        <f t="shared" si="9"/>
        <v>64525.97</v>
      </c>
      <c r="BG17" s="103"/>
      <c r="BH17" s="150"/>
      <c r="BI17" s="151" t="s">
        <v>126</v>
      </c>
      <c r="BJ17" s="113"/>
      <c r="BK17" s="113">
        <v>64525.97</v>
      </c>
      <c r="BL17" s="103"/>
      <c r="BM17" s="146"/>
      <c r="BN17" s="235"/>
      <c r="BO17" s="113"/>
      <c r="BP17" s="149">
        <f t="shared" si="10"/>
        <v>60679.72</v>
      </c>
      <c r="BQ17" s="103"/>
      <c r="BR17" s="244"/>
      <c r="BS17" s="113">
        <v>-352.41000000000349</v>
      </c>
      <c r="BT17" s="149">
        <f t="shared" si="11"/>
        <v>64173.56</v>
      </c>
      <c r="BU17" s="103"/>
      <c r="BV17" s="151" t="s">
        <v>126</v>
      </c>
      <c r="BW17" s="113">
        <v>-352.41000000000349</v>
      </c>
      <c r="BX17" s="149">
        <f t="shared" si="12"/>
        <v>64173.56</v>
      </c>
      <c r="BY17" s="103"/>
      <c r="BZ17" s="97"/>
      <c r="CA17" s="146"/>
      <c r="CB17" s="244"/>
      <c r="CC17" s="113"/>
      <c r="CD17" s="149">
        <f t="shared" si="0"/>
        <v>64173.56</v>
      </c>
      <c r="CE17" s="103"/>
      <c r="CF17" s="151" t="s">
        <v>126</v>
      </c>
      <c r="CG17" s="113">
        <v>-4689.17</v>
      </c>
      <c r="CH17" s="149">
        <f t="shared" si="20"/>
        <v>59484.39</v>
      </c>
      <c r="CI17" s="103"/>
      <c r="CJ17" s="97"/>
      <c r="CK17" s="146"/>
      <c r="CL17" s="244"/>
      <c r="CM17" s="113"/>
      <c r="CN17" s="149">
        <f t="shared" si="1"/>
        <v>64173.56</v>
      </c>
      <c r="CO17" s="103"/>
      <c r="CP17" s="178" t="s">
        <v>126</v>
      </c>
      <c r="CQ17" s="113">
        <v>1842.09</v>
      </c>
      <c r="CR17" s="149">
        <f t="shared" si="13"/>
        <v>61326.479999999996</v>
      </c>
      <c r="CS17" s="103"/>
      <c r="CT17" s="97"/>
      <c r="CU17" s="146"/>
      <c r="CV17" s="265"/>
      <c r="CW17" s="113"/>
      <c r="CX17" s="149">
        <f t="shared" si="14"/>
        <v>60679.72</v>
      </c>
      <c r="CY17" s="103"/>
      <c r="CZ17" s="244"/>
      <c r="DA17" s="113">
        <v>389.45000000000402</v>
      </c>
      <c r="DB17" s="149"/>
      <c r="DC17" s="103"/>
      <c r="DD17" s="262"/>
      <c r="DE17" s="113"/>
      <c r="DF17" s="149">
        <f t="shared" si="15"/>
        <v>64563.01</v>
      </c>
      <c r="DG17" s="105"/>
      <c r="DH17" s="188" t="s">
        <v>126</v>
      </c>
      <c r="DI17" s="113">
        <v>814.49999999998499</v>
      </c>
      <c r="DJ17" s="186">
        <f t="shared" si="16"/>
        <v>62140.979999999981</v>
      </c>
      <c r="DK17" s="101"/>
      <c r="DL17" s="101"/>
      <c r="DM17" s="146"/>
      <c r="DN17" s="178" t="s">
        <v>126</v>
      </c>
      <c r="DO17" s="185">
        <f>DP7/30*5</f>
        <v>25.080000000000531</v>
      </c>
      <c r="DP17" s="186">
        <f t="shared" si="17"/>
        <v>62166.059999999983</v>
      </c>
      <c r="DQ17" s="97"/>
      <c r="DR17" s="146"/>
      <c r="DS17" s="178" t="s">
        <v>207</v>
      </c>
      <c r="DT17" s="149"/>
      <c r="DU17" s="149">
        <v>62291.46</v>
      </c>
      <c r="DV17" s="97"/>
      <c r="DW17" s="146"/>
      <c r="DX17" s="178" t="s">
        <v>126</v>
      </c>
      <c r="DY17" s="149"/>
      <c r="DZ17" s="149">
        <f t="shared" si="18"/>
        <v>62166.059999999983</v>
      </c>
      <c r="EA17" s="97"/>
      <c r="EB17" s="178" t="s">
        <v>207</v>
      </c>
      <c r="EC17" s="94">
        <v>2206.96</v>
      </c>
      <c r="ED17" s="149">
        <f t="shared" si="19"/>
        <v>64498.42</v>
      </c>
      <c r="EE17" s="97"/>
      <c r="EF17" s="97"/>
      <c r="EG17" s="146"/>
    </row>
    <row r="18" spans="1:137" s="89" customFormat="1" ht="15" customHeight="1" x14ac:dyDescent="0.25">
      <c r="A18" s="89" t="s">
        <v>176</v>
      </c>
      <c r="B18" s="156" t="s">
        <v>141</v>
      </c>
      <c r="C18" s="244"/>
      <c r="D18" s="93">
        <v>54596.369999999995</v>
      </c>
      <c r="E18" s="125"/>
      <c r="F18" s="254"/>
      <c r="G18" s="113">
        <v>1421.8800000000047</v>
      </c>
      <c r="H18" s="113">
        <f t="shared" si="2"/>
        <v>56018.25</v>
      </c>
      <c r="I18" s="134"/>
      <c r="J18" s="97"/>
      <c r="K18" s="254"/>
      <c r="L18" s="113"/>
      <c r="M18" s="148"/>
      <c r="N18" s="103"/>
      <c r="O18" s="244"/>
      <c r="P18" s="113">
        <v>314.29999999999563</v>
      </c>
      <c r="Q18" s="113">
        <f t="shared" si="3"/>
        <v>56332.549999999996</v>
      </c>
      <c r="R18" s="103"/>
      <c r="S18" s="131"/>
      <c r="T18" s="146"/>
      <c r="U18" s="235"/>
      <c r="V18" s="113">
        <v>4308.7900000000009</v>
      </c>
      <c r="W18" s="113">
        <f t="shared" si="4"/>
        <v>60641.34</v>
      </c>
      <c r="X18" s="103"/>
      <c r="Y18" s="146"/>
      <c r="Z18" s="235"/>
      <c r="AA18" s="113"/>
      <c r="AB18" s="148"/>
      <c r="AC18" s="103"/>
      <c r="AD18" s="244"/>
      <c r="AE18" s="113">
        <v>38.380000000004657</v>
      </c>
      <c r="AF18" s="113">
        <f t="shared" si="5"/>
        <v>60679.72</v>
      </c>
      <c r="AG18" s="103"/>
      <c r="AH18" s="97"/>
      <c r="AI18" s="146"/>
      <c r="AJ18" s="235"/>
      <c r="AK18" s="113">
        <f>(AL7/30)*9</f>
        <v>516.45000000000005</v>
      </c>
      <c r="AL18" s="113">
        <f t="shared" si="6"/>
        <v>61196.17</v>
      </c>
      <c r="AM18" s="103"/>
      <c r="AN18" s="146"/>
      <c r="AO18" s="235"/>
      <c r="AP18" s="113"/>
      <c r="AQ18" s="113">
        <v>62401.22</v>
      </c>
      <c r="AR18" s="103"/>
      <c r="AS18" s="146"/>
      <c r="AT18" s="235"/>
      <c r="AU18" s="113"/>
      <c r="AV18" s="149">
        <f t="shared" si="7"/>
        <v>61196.17</v>
      </c>
      <c r="AW18" s="103"/>
      <c r="AX18" s="244"/>
      <c r="AY18" s="113">
        <v>2545.0300000000207</v>
      </c>
      <c r="AZ18" s="149">
        <f t="shared" si="8"/>
        <v>64946.250000000022</v>
      </c>
      <c r="BA18" s="103"/>
      <c r="BB18" s="97"/>
      <c r="BC18" s="146"/>
      <c r="BD18" s="235"/>
      <c r="BE18" s="113">
        <v>-420.28000000002066</v>
      </c>
      <c r="BF18" s="113">
        <f t="shared" si="9"/>
        <v>64525.97</v>
      </c>
      <c r="BG18" s="103"/>
      <c r="BH18" s="150"/>
      <c r="BI18" s="151" t="s">
        <v>127</v>
      </c>
      <c r="BJ18" s="113"/>
      <c r="BK18" s="113">
        <v>64525.97</v>
      </c>
      <c r="BL18" s="103"/>
      <c r="BM18" s="146"/>
      <c r="BN18" s="235"/>
      <c r="BO18" s="113"/>
      <c r="BP18" s="149">
        <f>BO18+AV18</f>
        <v>61196.17</v>
      </c>
      <c r="BQ18" s="103"/>
      <c r="BR18" s="244"/>
      <c r="BS18" s="113">
        <v>-352.41000000000349</v>
      </c>
      <c r="BT18" s="149">
        <f t="shared" si="11"/>
        <v>64173.56</v>
      </c>
      <c r="BU18" s="103"/>
      <c r="BV18" s="151" t="s">
        <v>127</v>
      </c>
      <c r="BW18" s="113">
        <v>-352.41000000000349</v>
      </c>
      <c r="BX18" s="149">
        <f t="shared" si="12"/>
        <v>64173.56</v>
      </c>
      <c r="BY18" s="103"/>
      <c r="BZ18" s="97"/>
      <c r="CA18" s="146"/>
      <c r="CB18" s="244"/>
      <c r="CC18" s="113"/>
      <c r="CD18" s="149">
        <f t="shared" si="0"/>
        <v>64173.56</v>
      </c>
      <c r="CE18" s="103"/>
      <c r="CF18" s="151" t="s">
        <v>127</v>
      </c>
      <c r="CG18" s="113">
        <v>-4689.17</v>
      </c>
      <c r="CH18" s="149">
        <f t="shared" si="20"/>
        <v>59484.39</v>
      </c>
      <c r="CI18" s="103"/>
      <c r="CJ18" s="97"/>
      <c r="CK18" s="146"/>
      <c r="CL18" s="244"/>
      <c r="CM18" s="113"/>
      <c r="CN18" s="149">
        <f>CM18+CD18</f>
        <v>64173.56</v>
      </c>
      <c r="CO18" s="103"/>
      <c r="CP18" s="178" t="s">
        <v>127</v>
      </c>
      <c r="CQ18" s="113">
        <v>1842.09</v>
      </c>
      <c r="CR18" s="149">
        <f t="shared" si="13"/>
        <v>61326.479999999996</v>
      </c>
      <c r="CS18" s="103"/>
      <c r="CT18" s="97"/>
      <c r="CU18" s="146"/>
      <c r="CV18" s="265"/>
      <c r="CW18" s="113"/>
      <c r="CX18" s="149">
        <f t="shared" si="14"/>
        <v>61196.17</v>
      </c>
      <c r="CY18" s="103"/>
      <c r="CZ18" s="244"/>
      <c r="DA18" s="113">
        <v>389.45000000000402</v>
      </c>
      <c r="DB18" s="149"/>
      <c r="DC18" s="103"/>
      <c r="DD18" s="262"/>
      <c r="DE18" s="113"/>
      <c r="DF18" s="149">
        <f t="shared" si="15"/>
        <v>64563.01</v>
      </c>
      <c r="DG18" s="105"/>
      <c r="DH18" s="188" t="s">
        <v>127</v>
      </c>
      <c r="DI18" s="113">
        <v>814.49999999998499</v>
      </c>
      <c r="DJ18" s="186">
        <f t="shared" si="16"/>
        <v>62140.979999999981</v>
      </c>
      <c r="DK18" s="101"/>
      <c r="DL18" s="101"/>
      <c r="DM18" s="146"/>
      <c r="DN18" s="178" t="s">
        <v>127</v>
      </c>
      <c r="DO18" s="186">
        <v>150.4800000000032</v>
      </c>
      <c r="DP18" s="186">
        <f t="shared" si="17"/>
        <v>62291.459999999985</v>
      </c>
      <c r="DQ18" s="97"/>
      <c r="DR18" s="146"/>
      <c r="DS18" s="178" t="s">
        <v>208</v>
      </c>
      <c r="DT18" s="149"/>
      <c r="DU18" s="149">
        <v>62291.46</v>
      </c>
      <c r="DV18" s="97"/>
      <c r="DW18" s="146"/>
      <c r="DX18" s="178" t="s">
        <v>127</v>
      </c>
      <c r="DY18" s="149"/>
      <c r="DZ18" s="149">
        <f t="shared" si="18"/>
        <v>62291.459999999985</v>
      </c>
      <c r="EA18" s="97"/>
      <c r="EB18" s="178" t="s">
        <v>208</v>
      </c>
      <c r="EC18" s="94">
        <v>2206.96</v>
      </c>
      <c r="ED18" s="149">
        <f t="shared" si="19"/>
        <v>64498.42</v>
      </c>
      <c r="EE18" s="97"/>
      <c r="EF18" s="97"/>
      <c r="EG18" s="146"/>
    </row>
    <row r="19" spans="1:137" s="89" customFormat="1" ht="15" customHeight="1" x14ac:dyDescent="0.25">
      <c r="A19" s="89" t="s">
        <v>177</v>
      </c>
      <c r="B19" s="156" t="s">
        <v>142</v>
      </c>
      <c r="C19" s="244"/>
      <c r="D19" s="93">
        <v>54596.369999999995</v>
      </c>
      <c r="E19" s="125"/>
      <c r="F19" s="254"/>
      <c r="G19" s="113">
        <v>1421.8800000000047</v>
      </c>
      <c r="H19" s="113">
        <f t="shared" si="2"/>
        <v>56018.25</v>
      </c>
      <c r="I19" s="134"/>
      <c r="J19" s="97"/>
      <c r="K19" s="254"/>
      <c r="L19" s="113"/>
      <c r="M19" s="148"/>
      <c r="N19" s="103"/>
      <c r="O19" s="244"/>
      <c r="P19" s="113">
        <v>314.29999999999563</v>
      </c>
      <c r="Q19" s="113">
        <f t="shared" si="3"/>
        <v>56332.549999999996</v>
      </c>
      <c r="R19" s="103"/>
      <c r="S19" s="131"/>
      <c r="T19" s="146"/>
      <c r="U19" s="235"/>
      <c r="V19" s="113">
        <v>4308.7900000000009</v>
      </c>
      <c r="W19" s="113">
        <f t="shared" si="4"/>
        <v>60641.34</v>
      </c>
      <c r="X19" s="103"/>
      <c r="Y19" s="146"/>
      <c r="Z19" s="235"/>
      <c r="AA19" s="113"/>
      <c r="AB19" s="148"/>
      <c r="AC19" s="103"/>
      <c r="AD19" s="244"/>
      <c r="AE19" s="113">
        <v>38.380000000004657</v>
      </c>
      <c r="AF19" s="113">
        <f t="shared" si="5"/>
        <v>60679.72</v>
      </c>
      <c r="AG19" s="103"/>
      <c r="AH19" s="97"/>
      <c r="AI19" s="146"/>
      <c r="AJ19" s="235"/>
      <c r="AK19" s="113">
        <v>1721.5</v>
      </c>
      <c r="AL19" s="113">
        <f t="shared" si="6"/>
        <v>62401.22</v>
      </c>
      <c r="AM19" s="103"/>
      <c r="AN19" s="146"/>
      <c r="AO19" s="235"/>
      <c r="AP19" s="113"/>
      <c r="AQ19" s="113">
        <v>62401.22</v>
      </c>
      <c r="AR19" s="103"/>
      <c r="AS19" s="146"/>
      <c r="AT19" s="235"/>
      <c r="AU19" s="113">
        <f>(AV7/30)*4</f>
        <v>339.33733333333606</v>
      </c>
      <c r="AV19" s="149">
        <f t="shared" si="7"/>
        <v>62740.557333333338</v>
      </c>
      <c r="AW19" s="103"/>
      <c r="AX19" s="244"/>
      <c r="AY19" s="113">
        <v>2545.0300000000207</v>
      </c>
      <c r="AZ19" s="149">
        <f t="shared" si="8"/>
        <v>64946.250000000022</v>
      </c>
      <c r="BA19" s="103"/>
      <c r="BB19" s="97"/>
      <c r="BC19" s="146"/>
      <c r="BD19" s="235"/>
      <c r="BE19" s="113">
        <v>-420.28000000002066</v>
      </c>
      <c r="BF19" s="113">
        <f t="shared" si="9"/>
        <v>64525.97</v>
      </c>
      <c r="BG19" s="103"/>
      <c r="BH19" s="150"/>
      <c r="BI19" s="151" t="s">
        <v>128</v>
      </c>
      <c r="BJ19" s="113"/>
      <c r="BK19" s="113">
        <v>64525.97</v>
      </c>
      <c r="BL19" s="103"/>
      <c r="BM19" s="146"/>
      <c r="BN19" s="235"/>
      <c r="BO19" s="113">
        <f>(BP7/30)*4</f>
        <v>-46.98666666666977</v>
      </c>
      <c r="BP19" s="149">
        <f>BO19+AV19</f>
        <v>62693.570666666667</v>
      </c>
      <c r="BQ19" s="103"/>
      <c r="BR19" s="244"/>
      <c r="BS19" s="113">
        <v>-352.41000000000349</v>
      </c>
      <c r="BT19" s="149">
        <f t="shared" si="11"/>
        <v>64173.56</v>
      </c>
      <c r="BU19" s="103"/>
      <c r="BV19" s="151" t="s">
        <v>128</v>
      </c>
      <c r="BW19" s="113">
        <v>-352.41000000000349</v>
      </c>
      <c r="BX19" s="149">
        <f t="shared" si="12"/>
        <v>64173.56</v>
      </c>
      <c r="BY19" s="103"/>
      <c r="BZ19" s="97"/>
      <c r="CA19" s="146"/>
      <c r="CB19" s="244"/>
      <c r="CC19" s="113">
        <f>CD7/30*4</f>
        <v>-625.22266666666542</v>
      </c>
      <c r="CD19" s="149">
        <f t="shared" si="0"/>
        <v>63548.337333333329</v>
      </c>
      <c r="CE19" s="103"/>
      <c r="CF19" s="151" t="s">
        <v>128</v>
      </c>
      <c r="CG19" s="113">
        <v>-4689.17</v>
      </c>
      <c r="CH19" s="149">
        <f t="shared" si="20"/>
        <v>59484.39</v>
      </c>
      <c r="CI19" s="103"/>
      <c r="CJ19" s="97"/>
      <c r="CK19" s="146"/>
      <c r="CL19" s="244"/>
      <c r="CM19" s="113">
        <f>CN7/30*4</f>
        <v>245.61199999999954</v>
      </c>
      <c r="CN19" s="149">
        <f>CM19+CD19</f>
        <v>63793.94933333333</v>
      </c>
      <c r="CO19" s="103"/>
      <c r="CP19" s="178" t="s">
        <v>128</v>
      </c>
      <c r="CQ19" s="113">
        <v>1842.09</v>
      </c>
      <c r="CR19" s="149">
        <f t="shared" si="13"/>
        <v>61326.479999999996</v>
      </c>
      <c r="CS19" s="103"/>
      <c r="CT19" s="97"/>
      <c r="CU19" s="146"/>
      <c r="CV19" s="265"/>
      <c r="CW19" s="179">
        <f>CX7/30*4</f>
        <v>52.153333333333528</v>
      </c>
      <c r="CX19" s="149">
        <f t="shared" si="14"/>
        <v>62745.724000000002</v>
      </c>
      <c r="CY19" s="103"/>
      <c r="CZ19" s="244"/>
      <c r="DA19" s="179">
        <f>DB7/30*27</f>
        <v>350.50500000000397</v>
      </c>
      <c r="DB19" s="149"/>
      <c r="DC19" s="103"/>
      <c r="DD19" s="262"/>
      <c r="DE19" s="179">
        <f>DF7/30*4</f>
        <v>108.59999999999806</v>
      </c>
      <c r="DF19" s="149">
        <f>DE19+DA19+CN19</f>
        <v>64253.054333333333</v>
      </c>
      <c r="DG19" s="105"/>
      <c r="DH19" s="188" t="s">
        <v>128</v>
      </c>
      <c r="DI19" s="113">
        <v>814.49999999998499</v>
      </c>
      <c r="DJ19" s="186">
        <f t="shared" si="16"/>
        <v>62140.979999999981</v>
      </c>
      <c r="DK19" s="101"/>
      <c r="DL19" s="101"/>
      <c r="DM19" s="146"/>
      <c r="DN19" s="178" t="s">
        <v>128</v>
      </c>
      <c r="DO19" s="186">
        <v>150.4800000000032</v>
      </c>
      <c r="DP19" s="186">
        <f t="shared" si="17"/>
        <v>62291.459999999985</v>
      </c>
      <c r="DQ19" s="97"/>
      <c r="DR19" s="146"/>
      <c r="DS19" s="178" t="s">
        <v>209</v>
      </c>
      <c r="DT19" s="149"/>
      <c r="DU19" s="149">
        <v>62291.46</v>
      </c>
      <c r="DV19" s="97"/>
      <c r="DW19" s="146"/>
      <c r="DX19" s="178" t="s">
        <v>128</v>
      </c>
      <c r="DY19" s="149">
        <f>DZ7/30*4</f>
        <v>294.2613333333332</v>
      </c>
      <c r="DZ19" s="149">
        <f t="shared" si="18"/>
        <v>62585.72133333332</v>
      </c>
      <c r="EA19" s="97"/>
      <c r="EB19" s="178" t="s">
        <v>209</v>
      </c>
      <c r="EC19" s="94">
        <v>2206.96</v>
      </c>
      <c r="ED19" s="149">
        <f t="shared" si="19"/>
        <v>64498.42</v>
      </c>
      <c r="EE19" s="97"/>
      <c r="EF19" s="97"/>
      <c r="EG19" s="146"/>
    </row>
    <row r="20" spans="1:137" s="89" customFormat="1" ht="15" customHeight="1" x14ac:dyDescent="0.25">
      <c r="A20" s="89" t="s">
        <v>178</v>
      </c>
      <c r="B20" s="156" t="s">
        <v>143</v>
      </c>
      <c r="C20" s="244"/>
      <c r="D20" s="93">
        <v>54596.369999999995</v>
      </c>
      <c r="E20" s="125"/>
      <c r="F20" s="254"/>
      <c r="G20" s="113">
        <v>1421.8800000000047</v>
      </c>
      <c r="H20" s="113">
        <f t="shared" si="2"/>
        <v>56018.25</v>
      </c>
      <c r="I20" s="134"/>
      <c r="J20" s="97"/>
      <c r="K20" s="254"/>
      <c r="L20" s="113"/>
      <c r="M20" s="148"/>
      <c r="N20" s="103"/>
      <c r="O20" s="244"/>
      <c r="P20" s="113">
        <v>314.29999999999563</v>
      </c>
      <c r="Q20" s="113">
        <f t="shared" si="3"/>
        <v>56332.549999999996</v>
      </c>
      <c r="R20" s="103"/>
      <c r="S20" s="131"/>
      <c r="T20" s="146"/>
      <c r="U20" s="235"/>
      <c r="V20" s="113">
        <v>4308.7900000000009</v>
      </c>
      <c r="W20" s="113">
        <f t="shared" si="4"/>
        <v>60641.34</v>
      </c>
      <c r="X20" s="103"/>
      <c r="Y20" s="146"/>
      <c r="Z20" s="235"/>
      <c r="AA20" s="113"/>
      <c r="AB20" s="148"/>
      <c r="AC20" s="103"/>
      <c r="AD20" s="244"/>
      <c r="AE20" s="113">
        <v>38.380000000004657</v>
      </c>
      <c r="AF20" s="113">
        <f t="shared" si="5"/>
        <v>60679.72</v>
      </c>
      <c r="AG20" s="103"/>
      <c r="AH20" s="97"/>
      <c r="AI20" s="146"/>
      <c r="AJ20" s="235"/>
      <c r="AK20" s="113">
        <v>1721.5</v>
      </c>
      <c r="AL20" s="113">
        <f t="shared" si="6"/>
        <v>62401.22</v>
      </c>
      <c r="AM20" s="103"/>
      <c r="AN20" s="146"/>
      <c r="AO20" s="235"/>
      <c r="AP20" s="113"/>
      <c r="AQ20" s="113">
        <v>62401.22</v>
      </c>
      <c r="AR20" s="103"/>
      <c r="AS20" s="146"/>
      <c r="AT20" s="235"/>
      <c r="AU20" s="113">
        <v>2545.0300000000207</v>
      </c>
      <c r="AV20" s="149">
        <f t="shared" si="7"/>
        <v>64946.250000000022</v>
      </c>
      <c r="AW20" s="103"/>
      <c r="AX20" s="244"/>
      <c r="AY20" s="113">
        <v>2545.0300000000207</v>
      </c>
      <c r="AZ20" s="149">
        <f t="shared" si="8"/>
        <v>64946.250000000022</v>
      </c>
      <c r="BA20" s="103"/>
      <c r="BB20" s="97"/>
      <c r="BC20" s="146"/>
      <c r="BD20" s="235"/>
      <c r="BE20" s="113">
        <v>-420.28000000002066</v>
      </c>
      <c r="BF20" s="113">
        <f t="shared" si="9"/>
        <v>64525.97</v>
      </c>
      <c r="BG20" s="103"/>
      <c r="BH20" s="150"/>
      <c r="BI20" s="151" t="s">
        <v>129</v>
      </c>
      <c r="BJ20" s="113"/>
      <c r="BK20" s="113">
        <v>64525.97</v>
      </c>
      <c r="BL20" s="103"/>
      <c r="BM20" s="146"/>
      <c r="BN20" s="235"/>
      <c r="BO20" s="113">
        <v>-352.40000000002328</v>
      </c>
      <c r="BP20" s="149">
        <f t="shared" si="10"/>
        <v>64593.85</v>
      </c>
      <c r="BQ20" s="103"/>
      <c r="BR20" s="244"/>
      <c r="BS20" s="113">
        <v>-352.41000000000349</v>
      </c>
      <c r="BT20" s="149">
        <f t="shared" si="11"/>
        <v>64173.56</v>
      </c>
      <c r="BU20" s="103"/>
      <c r="BV20" s="151" t="s">
        <v>129</v>
      </c>
      <c r="BW20" s="113">
        <v>-352.41000000000349</v>
      </c>
      <c r="BX20" s="149">
        <f t="shared" si="12"/>
        <v>64173.56</v>
      </c>
      <c r="BY20" s="103"/>
      <c r="BZ20" s="97"/>
      <c r="CA20" s="146"/>
      <c r="CB20" s="244"/>
      <c r="CC20" s="113">
        <v>-4689.17</v>
      </c>
      <c r="CD20" s="149">
        <f t="shared" si="0"/>
        <v>59484.39</v>
      </c>
      <c r="CE20" s="103"/>
      <c r="CF20" s="151" t="s">
        <v>129</v>
      </c>
      <c r="CG20" s="113">
        <v>-4689.17</v>
      </c>
      <c r="CH20" s="149">
        <f t="shared" si="20"/>
        <v>59484.39</v>
      </c>
      <c r="CI20" s="103"/>
      <c r="CJ20" s="97"/>
      <c r="CK20" s="146"/>
      <c r="CL20" s="244"/>
      <c r="CM20" s="113">
        <v>1842.09</v>
      </c>
      <c r="CN20" s="149">
        <f>CM20+CD20</f>
        <v>61326.479999999996</v>
      </c>
      <c r="CO20" s="103"/>
      <c r="CP20" s="178" t="s">
        <v>129</v>
      </c>
      <c r="CQ20" s="113">
        <v>1842.09</v>
      </c>
      <c r="CR20" s="149">
        <f>CQ20+CH20</f>
        <v>61326.479999999996</v>
      </c>
      <c r="CS20" s="103"/>
      <c r="CT20" s="97"/>
      <c r="CU20" s="146"/>
      <c r="CV20" s="265"/>
      <c r="CW20" s="113">
        <v>391.15000000000146</v>
      </c>
      <c r="CX20" s="149">
        <f t="shared" si="14"/>
        <v>64985</v>
      </c>
      <c r="CY20" s="103"/>
      <c r="CZ20" s="244"/>
      <c r="DA20" s="113"/>
      <c r="DB20" s="149"/>
      <c r="DC20" s="103"/>
      <c r="DD20" s="262"/>
      <c r="DE20" s="113">
        <v>814.49999999998545</v>
      </c>
      <c r="DF20" s="149">
        <f>DE20+DA20+CN20</f>
        <v>62140.979999999981</v>
      </c>
      <c r="DG20" s="105"/>
      <c r="DH20" s="188" t="s">
        <v>129</v>
      </c>
      <c r="DI20" s="113">
        <v>814.49999999998499</v>
      </c>
      <c r="DJ20" s="186">
        <f t="shared" si="16"/>
        <v>62140.979999999981</v>
      </c>
      <c r="DK20" s="101"/>
      <c r="DL20" s="101"/>
      <c r="DM20" s="146"/>
      <c r="DN20" s="178" t="s">
        <v>129</v>
      </c>
      <c r="DO20" s="186">
        <v>150.480000000003</v>
      </c>
      <c r="DP20" s="186">
        <f t="shared" si="17"/>
        <v>62291.459999999985</v>
      </c>
      <c r="DQ20" s="97"/>
      <c r="DR20" s="146"/>
      <c r="DS20" s="178" t="s">
        <v>210</v>
      </c>
      <c r="DT20" s="149"/>
      <c r="DU20" s="149">
        <v>62291.46</v>
      </c>
      <c r="DV20" s="97"/>
      <c r="DW20" s="146"/>
      <c r="DX20" s="178" t="s">
        <v>129</v>
      </c>
      <c r="DY20" s="94">
        <v>2206.9599999999991</v>
      </c>
      <c r="DZ20" s="149">
        <f t="shared" si="18"/>
        <v>64498.419999999984</v>
      </c>
      <c r="EA20" s="97"/>
      <c r="EB20" s="178" t="s">
        <v>210</v>
      </c>
      <c r="EC20" s="94">
        <v>2206.96</v>
      </c>
      <c r="ED20" s="149">
        <f t="shared" si="19"/>
        <v>64498.42</v>
      </c>
      <c r="EE20" s="97"/>
      <c r="EF20" s="97"/>
      <c r="EG20" s="146"/>
    </row>
    <row r="21" spans="1:137" s="89" customFormat="1" ht="15" customHeight="1" x14ac:dyDescent="0.25">
      <c r="A21" s="89" t="s">
        <v>179</v>
      </c>
      <c r="B21" s="156" t="s">
        <v>144</v>
      </c>
      <c r="C21" s="245"/>
      <c r="D21" s="94">
        <v>54596.369999999995</v>
      </c>
      <c r="E21" s="125"/>
      <c r="F21" s="255"/>
      <c r="G21" s="113">
        <v>1421.8800000000047</v>
      </c>
      <c r="H21" s="113">
        <f t="shared" si="2"/>
        <v>56018.25</v>
      </c>
      <c r="I21" s="134"/>
      <c r="J21" s="97"/>
      <c r="K21" s="255"/>
      <c r="L21" s="113"/>
      <c r="M21" s="148"/>
      <c r="N21" s="103"/>
      <c r="O21" s="245"/>
      <c r="P21" s="113">
        <v>314.29999999999563</v>
      </c>
      <c r="Q21" s="113">
        <f t="shared" si="3"/>
        <v>56332.549999999996</v>
      </c>
      <c r="R21" s="103"/>
      <c r="S21" s="131"/>
      <c r="T21" s="146"/>
      <c r="U21" s="236"/>
      <c r="V21" s="113">
        <v>4308.7900000000009</v>
      </c>
      <c r="W21" s="113">
        <f t="shared" si="4"/>
        <v>60641.34</v>
      </c>
      <c r="X21" s="103"/>
      <c r="Y21" s="146"/>
      <c r="Z21" s="236"/>
      <c r="AA21" s="113"/>
      <c r="AB21" s="148"/>
      <c r="AC21" s="103"/>
      <c r="AD21" s="245"/>
      <c r="AE21" s="113">
        <v>38.380000000004657</v>
      </c>
      <c r="AF21" s="113">
        <f t="shared" si="5"/>
        <v>60679.72</v>
      </c>
      <c r="AG21" s="103"/>
      <c r="AH21" s="97"/>
      <c r="AI21" s="146"/>
      <c r="AJ21" s="236"/>
      <c r="AK21" s="113">
        <v>1721.5</v>
      </c>
      <c r="AL21" s="113">
        <f t="shared" si="6"/>
        <v>62401.22</v>
      </c>
      <c r="AM21" s="103"/>
      <c r="AN21" s="146"/>
      <c r="AO21" s="236"/>
      <c r="AP21" s="113"/>
      <c r="AQ21" s="113">
        <v>62401.22</v>
      </c>
      <c r="AR21" s="103"/>
      <c r="AS21" s="146"/>
      <c r="AT21" s="236"/>
      <c r="AU21" s="113">
        <v>2545.0300000000207</v>
      </c>
      <c r="AV21" s="149">
        <f t="shared" si="7"/>
        <v>64946.250000000022</v>
      </c>
      <c r="AW21" s="103"/>
      <c r="AX21" s="245"/>
      <c r="AY21" s="113">
        <v>2545.0300000000207</v>
      </c>
      <c r="AZ21" s="149">
        <f t="shared" si="8"/>
        <v>64946.250000000022</v>
      </c>
      <c r="BA21" s="103"/>
      <c r="BB21" s="97"/>
      <c r="BC21" s="146"/>
      <c r="BD21" s="236"/>
      <c r="BE21" s="113">
        <v>-420.28000000002066</v>
      </c>
      <c r="BF21" s="113">
        <f t="shared" si="9"/>
        <v>64525.97</v>
      </c>
      <c r="BG21" s="103"/>
      <c r="BH21" s="150"/>
      <c r="BI21" s="151" t="s">
        <v>130</v>
      </c>
      <c r="BJ21" s="113"/>
      <c r="BK21" s="113">
        <v>64525.97</v>
      </c>
      <c r="BL21" s="103"/>
      <c r="BM21" s="146"/>
      <c r="BN21" s="236"/>
      <c r="BO21" s="113">
        <v>-352.40000000002328</v>
      </c>
      <c r="BP21" s="149">
        <f t="shared" si="10"/>
        <v>64593.85</v>
      </c>
      <c r="BQ21" s="103"/>
      <c r="BR21" s="245"/>
      <c r="BS21" s="113">
        <v>-352.41000000000349</v>
      </c>
      <c r="BT21" s="149">
        <f>BS21+BF21</f>
        <v>64173.56</v>
      </c>
      <c r="BU21" s="103"/>
      <c r="BV21" s="151" t="s">
        <v>130</v>
      </c>
      <c r="BW21" s="113">
        <v>-352.41000000000349</v>
      </c>
      <c r="BX21" s="149">
        <f t="shared" si="12"/>
        <v>64173.56</v>
      </c>
      <c r="BY21" s="103"/>
      <c r="BZ21" s="97"/>
      <c r="CA21" s="146"/>
      <c r="CB21" s="245"/>
      <c r="CC21" s="113">
        <v>-4689.17</v>
      </c>
      <c r="CD21" s="149">
        <f t="shared" si="0"/>
        <v>59484.39</v>
      </c>
      <c r="CE21" s="103"/>
      <c r="CF21" s="151" t="s">
        <v>130</v>
      </c>
      <c r="CG21" s="113">
        <v>-4689.17</v>
      </c>
      <c r="CH21" s="149">
        <f t="shared" si="20"/>
        <v>59484.39</v>
      </c>
      <c r="CI21" s="103"/>
      <c r="CJ21" s="97"/>
      <c r="CK21" s="146"/>
      <c r="CL21" s="245"/>
      <c r="CM21" s="113">
        <v>1842.09</v>
      </c>
      <c r="CN21" s="149">
        <f t="shared" si="1"/>
        <v>61326.479999999996</v>
      </c>
      <c r="CO21" s="103"/>
      <c r="CP21" s="178" t="s">
        <v>130</v>
      </c>
      <c r="CQ21" s="113">
        <v>1842.09</v>
      </c>
      <c r="CR21" s="149">
        <f t="shared" si="13"/>
        <v>61326.479999999996</v>
      </c>
      <c r="CS21" s="103"/>
      <c r="CT21" s="97"/>
      <c r="CU21" s="146"/>
      <c r="CV21" s="266"/>
      <c r="CW21" s="113">
        <v>391.15000000000146</v>
      </c>
      <c r="CX21" s="149">
        <f t="shared" si="14"/>
        <v>64985</v>
      </c>
      <c r="CY21" s="103"/>
      <c r="CZ21" s="245"/>
      <c r="DA21" s="113"/>
      <c r="DB21" s="149"/>
      <c r="DC21" s="103"/>
      <c r="DD21" s="263"/>
      <c r="DE21" s="113">
        <v>814.49999999998545</v>
      </c>
      <c r="DF21" s="149">
        <f t="shared" si="15"/>
        <v>62140.979999999981</v>
      </c>
      <c r="DG21" s="105"/>
      <c r="DH21" s="188" t="s">
        <v>130</v>
      </c>
      <c r="DI21" s="113">
        <v>814.49999999998499</v>
      </c>
      <c r="DJ21" s="186">
        <f t="shared" si="16"/>
        <v>62140.979999999981</v>
      </c>
      <c r="DK21" s="101"/>
      <c r="DL21" s="101"/>
      <c r="DM21" s="146"/>
      <c r="DN21" s="178" t="s">
        <v>130</v>
      </c>
      <c r="DO21" s="186">
        <v>150.480000000003</v>
      </c>
      <c r="DP21" s="186">
        <f t="shared" si="17"/>
        <v>62291.459999999985</v>
      </c>
      <c r="DQ21" s="97"/>
      <c r="DR21" s="146"/>
      <c r="DS21" s="178" t="s">
        <v>211</v>
      </c>
      <c r="DT21" s="149"/>
      <c r="DU21" s="149">
        <v>62291.46</v>
      </c>
      <c r="DV21" s="97"/>
      <c r="DW21" s="146"/>
      <c r="DX21" s="178" t="s">
        <v>130</v>
      </c>
      <c r="DY21" s="94">
        <v>2206.9599999999991</v>
      </c>
      <c r="DZ21" s="149">
        <f t="shared" si="18"/>
        <v>64498.419999999984</v>
      </c>
      <c r="EA21" s="97"/>
      <c r="EB21" s="178" t="s">
        <v>211</v>
      </c>
      <c r="EC21" s="94">
        <v>2206.96</v>
      </c>
      <c r="ED21" s="149">
        <f t="shared" si="19"/>
        <v>64498.42</v>
      </c>
      <c r="EE21" s="97"/>
      <c r="EF21" s="97"/>
      <c r="EG21" s="146"/>
    </row>
    <row r="22" spans="1:137" s="89" customFormat="1" x14ac:dyDescent="0.25">
      <c r="B22" s="154"/>
      <c r="D22" s="106"/>
      <c r="E22" s="125"/>
      <c r="F22" s="136"/>
      <c r="G22" s="103">
        <f>SUM(G10:G21)</f>
        <v>16635.996000000054</v>
      </c>
      <c r="H22" s="103">
        <f>SUM(H10:H21)</f>
        <v>671792.43599999999</v>
      </c>
      <c r="I22" s="125"/>
      <c r="J22" s="97"/>
      <c r="K22" s="136"/>
      <c r="L22" s="103">
        <f>SUM(L10:L21)</f>
        <v>578.72666666666669</v>
      </c>
      <c r="P22" s="103">
        <f>SUM(P10:P21)</f>
        <v>3677.309999999949</v>
      </c>
      <c r="Q22" s="103">
        <f>SUM(Q10:Q21)</f>
        <v>676048.47266666673</v>
      </c>
      <c r="S22" s="131"/>
      <c r="T22" s="146"/>
      <c r="V22" s="103">
        <f>SUM(V10:V21)</f>
        <v>17235.160000000003</v>
      </c>
      <c r="W22" s="103">
        <f>SUM(W10:W21)</f>
        <v>693283.63266666653</v>
      </c>
      <c r="Y22" s="146"/>
      <c r="AA22" s="103">
        <f>SUM(AA10:AA21)</f>
        <v>32893.586333333376</v>
      </c>
      <c r="AE22" s="103">
        <f>SUM(AE10:AE21)</f>
        <v>153.52000000001863</v>
      </c>
      <c r="AF22" s="103">
        <f>SUM(AF10:AF21)</f>
        <v>726330.73899999983</v>
      </c>
      <c r="AH22" s="97"/>
      <c r="AI22" s="146"/>
      <c r="AK22" s="103">
        <f>SUM(AK10:AK21)</f>
        <v>5680.95</v>
      </c>
      <c r="AL22" s="103">
        <f>SUM(AL10:AL21)</f>
        <v>732011.6889999999</v>
      </c>
      <c r="AN22" s="146"/>
      <c r="AP22" s="103">
        <f>SUM(AP10:AP21)</f>
        <v>0</v>
      </c>
      <c r="AQ22" s="103">
        <f>SUM(AQ10:AQ21)</f>
        <v>748814.63999999978</v>
      </c>
      <c r="AS22" s="146"/>
      <c r="AU22" s="103">
        <f>SUM(AU10:AU21)</f>
        <v>5429.3973333333779</v>
      </c>
      <c r="AV22" s="103">
        <f>SUM(AV10:AV21)</f>
        <v>737441.08633333328</v>
      </c>
      <c r="AY22" s="103">
        <f>SUM(AY10:AY21)</f>
        <v>30540.360000000248</v>
      </c>
      <c r="AZ22" s="103">
        <f>SUM(AZ10:AZ21)</f>
        <v>779355.00000000012</v>
      </c>
      <c r="BB22" s="97"/>
      <c r="BC22" s="146"/>
      <c r="BE22" s="103">
        <f>SUM(BE10:BE21)</f>
        <v>-5043.360000000248</v>
      </c>
      <c r="BF22" s="103">
        <f>SUM(BF10:BF21)</f>
        <v>774311.63999999978</v>
      </c>
      <c r="BH22" s="150"/>
      <c r="BI22" s="136"/>
      <c r="BJ22" s="103">
        <f>SUM(BJ10:BJ21)</f>
        <v>0</v>
      </c>
      <c r="BK22" s="103">
        <f>SUM(BK10:BK21)</f>
        <v>774311.63999999978</v>
      </c>
      <c r="BM22" s="146"/>
      <c r="BO22" s="103">
        <f>SUM(BO10:BO21)</f>
        <v>-751.78666666671631</v>
      </c>
      <c r="BP22" s="103">
        <f>SUM(BP10:BP21)</f>
        <v>736689.29966666666</v>
      </c>
      <c r="BS22" s="103">
        <f>SUM(BS10:BS21)</f>
        <v>-4228.9200000000419</v>
      </c>
      <c r="BT22" s="103">
        <f>SUM(BT10:BT21)</f>
        <v>770082.7200000002</v>
      </c>
      <c r="BW22" s="103">
        <f>SUM(BW10:BW21)</f>
        <v>-4228.9200000000419</v>
      </c>
      <c r="BX22" s="103"/>
      <c r="BZ22" s="97"/>
      <c r="CA22" s="146"/>
      <c r="CC22" s="103">
        <f>SUM(CC10:CC21)</f>
        <v>-10003.562666666665</v>
      </c>
      <c r="CD22" s="103">
        <f>SUM(CD10:CD21)</f>
        <v>760079.15733333339</v>
      </c>
      <c r="CG22" s="103">
        <f>SUM(CG10:CG21)</f>
        <v>-56270.039999999986</v>
      </c>
      <c r="CH22" s="103"/>
      <c r="CJ22" s="97"/>
      <c r="CK22" s="146"/>
      <c r="CM22" s="103">
        <f>SUM(CM10:CM21)</f>
        <v>3929.7919999999995</v>
      </c>
      <c r="CN22" s="103">
        <f>SUM(CN10:CN21)</f>
        <v>764008.94933333329</v>
      </c>
      <c r="CQ22" s="103">
        <f>SUM(CQ10:CQ21)</f>
        <v>22105.079999999998</v>
      </c>
      <c r="CR22" s="103"/>
      <c r="CT22" s="97"/>
      <c r="CU22" s="146"/>
      <c r="CW22" s="103">
        <f>SUM(CW10:CW21)</f>
        <v>834.45333333333645</v>
      </c>
      <c r="CX22" s="187">
        <f>SUM(CX10:CX21)</f>
        <v>737523.75300000003</v>
      </c>
      <c r="DA22" s="103">
        <f>SUM(DA10:DA21)</f>
        <v>3855.5550000000403</v>
      </c>
      <c r="DB22" s="103">
        <f>SUM(DB10:DB21)</f>
        <v>0</v>
      </c>
      <c r="DE22" s="103">
        <f>SUM(DE10:DE21)</f>
        <v>1737.599999999969</v>
      </c>
      <c r="DF22" s="187">
        <f>SUM(DF10:DF21)</f>
        <v>769602.10433333321</v>
      </c>
      <c r="DG22" s="105"/>
      <c r="DI22" s="103">
        <f>SUM(DI10:DI21)</f>
        <v>9773.9999999998236</v>
      </c>
      <c r="DJ22" s="103">
        <f>SUM(DJ10:DJ21)</f>
        <v>745691.75999999978</v>
      </c>
      <c r="DK22" s="101"/>
      <c r="DL22" s="101"/>
      <c r="DM22" s="146"/>
      <c r="DO22" s="103">
        <f>SUM(DO10:DO21)</f>
        <v>627.00000000001285</v>
      </c>
      <c r="DP22" s="103">
        <f>SUM(DP10:DP21)</f>
        <v>746318.75999999978</v>
      </c>
      <c r="DQ22" s="97"/>
      <c r="DR22" s="146"/>
      <c r="DT22" s="103">
        <f>SUM(DT10:DT21)</f>
        <v>0</v>
      </c>
      <c r="DU22" s="103">
        <f>SUM(DU10:DU21)</f>
        <v>747497.5199999999</v>
      </c>
      <c r="DV22" s="97"/>
      <c r="DW22" s="146"/>
      <c r="DY22" s="103">
        <f>SUM(DY10:DY21)</f>
        <v>4708.1813333333321</v>
      </c>
      <c r="DZ22" s="103">
        <f>SUM(DZ10:DZ21)</f>
        <v>751026.94133333303</v>
      </c>
      <c r="EA22" s="97"/>
      <c r="EC22" s="103">
        <f>SUM(EC10:EC21)</f>
        <v>26483.519999999993</v>
      </c>
      <c r="ED22" s="103">
        <f>SUM(ED10:ED21)</f>
        <v>773981.04</v>
      </c>
      <c r="EE22" s="97"/>
      <c r="EF22" s="97"/>
      <c r="EG22" s="146"/>
    </row>
    <row r="23" spans="1:137" ht="15.75" thickBot="1" x14ac:dyDescent="0.3">
      <c r="E23" s="126"/>
      <c r="F23" s="137"/>
      <c r="I23" s="126"/>
      <c r="J23" s="97"/>
      <c r="K23" s="137"/>
      <c r="S23" s="131"/>
      <c r="T23" s="146"/>
      <c r="Y23" s="146"/>
      <c r="AI23" s="146"/>
      <c r="AN23" s="146"/>
      <c r="AS23" s="146"/>
      <c r="BB23" s="97"/>
      <c r="BC23" s="146"/>
      <c r="BH23" s="146"/>
      <c r="BM23" s="146"/>
      <c r="BZ23" s="97"/>
      <c r="CA23" s="146"/>
      <c r="CJ23" s="97"/>
      <c r="CK23" s="146"/>
      <c r="CT23" s="97"/>
      <c r="CU23" s="146"/>
      <c r="DK23" s="101"/>
      <c r="DL23" s="101"/>
      <c r="DM23" s="146"/>
      <c r="DQ23" s="97"/>
      <c r="DR23" s="146"/>
      <c r="DV23" s="97"/>
      <c r="DW23" s="146"/>
      <c r="EA23" s="97"/>
      <c r="EE23" s="97"/>
      <c r="EF23" s="97"/>
      <c r="EG23" s="146"/>
    </row>
    <row r="24" spans="1:137" ht="16.5" thickTop="1" thickBot="1" x14ac:dyDescent="0.3">
      <c r="E24" s="126"/>
      <c r="F24" s="138">
        <v>43194</v>
      </c>
      <c r="G24" s="114" t="s">
        <v>145</v>
      </c>
      <c r="I24" s="126"/>
      <c r="K24" s="138">
        <v>43173</v>
      </c>
      <c r="L24" s="114" t="s">
        <v>100</v>
      </c>
      <c r="O24" s="109">
        <v>43194</v>
      </c>
      <c r="P24" s="114" t="s">
        <v>100</v>
      </c>
      <c r="S24" s="126"/>
      <c r="T24" s="147"/>
      <c r="U24" s="119"/>
      <c r="V24" s="114" t="s">
        <v>100</v>
      </c>
      <c r="Y24" s="147"/>
      <c r="Z24" s="119">
        <v>43194</v>
      </c>
      <c r="AA24" s="114" t="s">
        <v>100</v>
      </c>
      <c r="AD24" s="109"/>
      <c r="AE24" s="114" t="s">
        <v>100</v>
      </c>
      <c r="AI24" s="147"/>
      <c r="AJ24" s="119">
        <v>43438</v>
      </c>
      <c r="AK24" s="114" t="s">
        <v>100</v>
      </c>
      <c r="AN24" s="147"/>
      <c r="AO24" s="119"/>
      <c r="AP24" s="114" t="s">
        <v>100</v>
      </c>
      <c r="AS24" s="147"/>
      <c r="AT24" s="119">
        <v>43469</v>
      </c>
      <c r="AU24" s="114" t="s">
        <v>100</v>
      </c>
      <c r="AX24" s="109"/>
      <c r="AY24" s="114" t="s">
        <v>100</v>
      </c>
      <c r="BB24" s="97"/>
      <c r="BC24" s="147"/>
      <c r="BD24" s="119"/>
      <c r="BE24" s="114" t="s">
        <v>100</v>
      </c>
      <c r="BH24" s="147"/>
      <c r="BI24" s="119"/>
      <c r="BJ24" s="114" t="s">
        <v>100</v>
      </c>
      <c r="BM24" s="147"/>
      <c r="BN24" s="119">
        <v>43469</v>
      </c>
      <c r="BO24" s="114" t="s">
        <v>100</v>
      </c>
      <c r="BR24" s="109"/>
      <c r="BS24" s="114" t="s">
        <v>100</v>
      </c>
      <c r="BV24" s="109"/>
      <c r="BW24" s="114" t="s">
        <v>100</v>
      </c>
      <c r="CA24" s="147"/>
      <c r="CB24" s="109">
        <v>43834</v>
      </c>
      <c r="CC24" s="114" t="s">
        <v>100</v>
      </c>
      <c r="CF24" s="109"/>
      <c r="CG24" s="114" t="s">
        <v>100</v>
      </c>
      <c r="CJ24" s="97"/>
      <c r="CK24" s="147"/>
      <c r="CL24" s="109">
        <v>43834</v>
      </c>
      <c r="CM24" s="114" t="s">
        <v>100</v>
      </c>
      <c r="CP24" s="109"/>
      <c r="CQ24" s="114" t="s">
        <v>100</v>
      </c>
      <c r="CT24" s="97"/>
      <c r="CU24" s="147"/>
      <c r="CV24" s="109">
        <v>43469</v>
      </c>
      <c r="CW24" s="114" t="s">
        <v>100</v>
      </c>
      <c r="CZ24" s="109">
        <v>43830</v>
      </c>
      <c r="DA24" s="114" t="s">
        <v>100</v>
      </c>
      <c r="DD24" s="109">
        <v>43834</v>
      </c>
      <c r="DE24" s="114" t="s">
        <v>100</v>
      </c>
      <c r="DH24" s="109"/>
      <c r="DI24" s="114" t="s">
        <v>100</v>
      </c>
      <c r="DK24" s="101"/>
      <c r="DL24" s="101"/>
      <c r="DM24" s="147"/>
      <c r="DN24" s="109">
        <v>44139</v>
      </c>
      <c r="DO24" s="114" t="s">
        <v>100</v>
      </c>
      <c r="DR24" s="147"/>
      <c r="DS24" s="109"/>
      <c r="DT24" s="114" t="s">
        <v>100</v>
      </c>
      <c r="DV24" s="97"/>
      <c r="DW24" s="147"/>
      <c r="DX24" s="109">
        <v>44200</v>
      </c>
      <c r="DY24" s="114" t="s">
        <v>100</v>
      </c>
      <c r="EA24" s="97"/>
      <c r="EB24" s="109"/>
      <c r="EC24" s="114" t="s">
        <v>100</v>
      </c>
      <c r="EE24" s="97"/>
      <c r="EF24" s="97"/>
      <c r="EG24" s="147"/>
    </row>
    <row r="25" spans="1:137" ht="16.5" thickTop="1" thickBot="1" x14ac:dyDescent="0.3">
      <c r="E25" s="126"/>
      <c r="F25" s="139">
        <v>43173</v>
      </c>
      <c r="G25" s="115" t="s">
        <v>147</v>
      </c>
      <c r="I25" s="126"/>
      <c r="K25" s="139">
        <v>43163</v>
      </c>
      <c r="L25" s="115" t="s">
        <v>147</v>
      </c>
      <c r="O25" s="110">
        <v>43173</v>
      </c>
      <c r="P25" s="115" t="s">
        <v>147</v>
      </c>
      <c r="S25" s="126"/>
      <c r="T25" s="147"/>
      <c r="U25" s="120"/>
      <c r="V25" s="115" t="s">
        <v>147</v>
      </c>
      <c r="Y25" s="147"/>
      <c r="Z25" s="120">
        <v>43177</v>
      </c>
      <c r="AA25" s="115" t="s">
        <v>147</v>
      </c>
      <c r="AD25" s="110"/>
      <c r="AE25" s="115" t="s">
        <v>147</v>
      </c>
      <c r="AI25" s="147"/>
      <c r="AJ25" s="120">
        <v>43429</v>
      </c>
      <c r="AK25" s="115" t="s">
        <v>147</v>
      </c>
      <c r="AN25" s="147"/>
      <c r="AO25" s="120"/>
      <c r="AP25" s="115" t="s">
        <v>147</v>
      </c>
      <c r="AS25" s="147"/>
      <c r="AT25" s="120">
        <v>43465</v>
      </c>
      <c r="AU25" s="115" t="s">
        <v>147</v>
      </c>
      <c r="AX25" s="110"/>
      <c r="AY25" s="115" t="s">
        <v>147</v>
      </c>
      <c r="BC25" s="147"/>
      <c r="BD25" s="120"/>
      <c r="BE25" s="115" t="s">
        <v>147</v>
      </c>
      <c r="BH25" s="147"/>
      <c r="BI25" s="120"/>
      <c r="BJ25" s="115" t="s">
        <v>147</v>
      </c>
      <c r="BM25" s="147"/>
      <c r="BN25" s="120">
        <v>43465</v>
      </c>
      <c r="BO25" s="115" t="s">
        <v>147</v>
      </c>
      <c r="BR25" s="110"/>
      <c r="BS25" s="115" t="s">
        <v>147</v>
      </c>
      <c r="BV25" s="110"/>
      <c r="BW25" s="115" t="s">
        <v>147</v>
      </c>
      <c r="CA25" s="147"/>
      <c r="CB25" s="110">
        <v>43830</v>
      </c>
      <c r="CC25" s="115" t="s">
        <v>147</v>
      </c>
      <c r="CF25" s="110"/>
      <c r="CG25" s="115" t="s">
        <v>147</v>
      </c>
      <c r="CJ25" s="97"/>
      <c r="CK25" s="147"/>
      <c r="CL25" s="110">
        <v>43830</v>
      </c>
      <c r="CM25" s="115" t="s">
        <v>147</v>
      </c>
      <c r="CP25" s="110"/>
      <c r="CQ25" s="115" t="s">
        <v>147</v>
      </c>
      <c r="CU25" s="147"/>
      <c r="CV25" s="110">
        <v>43465</v>
      </c>
      <c r="CW25" s="115" t="s">
        <v>147</v>
      </c>
      <c r="CZ25" s="110">
        <v>43803</v>
      </c>
      <c r="DA25" s="115" t="s">
        <v>147</v>
      </c>
      <c r="DD25" s="110">
        <v>43830</v>
      </c>
      <c r="DE25" s="115" t="s">
        <v>147</v>
      </c>
      <c r="DH25" s="110"/>
      <c r="DI25" s="115" t="s">
        <v>147</v>
      </c>
      <c r="DM25" s="147"/>
      <c r="DN25" s="110">
        <v>44134</v>
      </c>
      <c r="DO25" s="115" t="s">
        <v>147</v>
      </c>
      <c r="DR25" s="147"/>
      <c r="DS25" s="110"/>
      <c r="DT25" s="115" t="s">
        <v>147</v>
      </c>
      <c r="DW25" s="147"/>
      <c r="DX25" s="110">
        <v>44196</v>
      </c>
      <c r="DY25" s="115" t="s">
        <v>147</v>
      </c>
      <c r="EA25" s="97"/>
      <c r="EB25" s="110"/>
      <c r="EC25" s="115" t="s">
        <v>147</v>
      </c>
      <c r="EE25" s="97"/>
      <c r="EF25" s="97"/>
      <c r="EG25" s="147"/>
    </row>
    <row r="26" spans="1:137" ht="21.75" thickTop="1" x14ac:dyDescent="0.25">
      <c r="D26" s="159"/>
      <c r="E26" s="126"/>
      <c r="F26" s="140">
        <f>F24-F25</f>
        <v>21</v>
      </c>
      <c r="G26" s="111" t="s">
        <v>86</v>
      </c>
      <c r="I26" s="126"/>
      <c r="K26" s="140">
        <f>K24-K25</f>
        <v>10</v>
      </c>
      <c r="L26" s="111" t="s">
        <v>86</v>
      </c>
      <c r="O26" s="108">
        <f>O24-O25</f>
        <v>21</v>
      </c>
      <c r="P26" s="111" t="s">
        <v>86</v>
      </c>
      <c r="S26" s="126"/>
      <c r="T26" s="147"/>
      <c r="U26" s="108"/>
      <c r="V26" s="111" t="s">
        <v>86</v>
      </c>
      <c r="Y26" s="147"/>
      <c r="Z26" s="108">
        <f>Z24-Z25</f>
        <v>17</v>
      </c>
      <c r="AA26" s="111" t="s">
        <v>86</v>
      </c>
      <c r="AD26" s="108">
        <f>AD24-AD25</f>
        <v>0</v>
      </c>
      <c r="AE26" s="111" t="s">
        <v>86</v>
      </c>
      <c r="AI26" s="147"/>
      <c r="AJ26" s="108">
        <f>AJ24-AJ25</f>
        <v>9</v>
      </c>
      <c r="AK26" s="111" t="s">
        <v>86</v>
      </c>
      <c r="AN26" s="147"/>
      <c r="AO26" s="108">
        <f>AO24-AO25</f>
        <v>0</v>
      </c>
      <c r="AP26" s="111" t="s">
        <v>86</v>
      </c>
      <c r="AS26" s="147"/>
      <c r="AT26" s="108">
        <f>AT24-AT25</f>
        <v>4</v>
      </c>
      <c r="AU26" s="111" t="s">
        <v>86</v>
      </c>
      <c r="AX26" s="108">
        <f>AX24-AX25</f>
        <v>0</v>
      </c>
      <c r="AY26" s="111" t="s">
        <v>86</v>
      </c>
      <c r="BC26" s="147"/>
      <c r="BD26" s="108">
        <f>BD24-BD25</f>
        <v>0</v>
      </c>
      <c r="BE26" s="111" t="s">
        <v>86</v>
      </c>
      <c r="BH26" s="147"/>
      <c r="BI26" s="108">
        <f>BI24-BI25</f>
        <v>0</v>
      </c>
      <c r="BJ26" s="111" t="s">
        <v>86</v>
      </c>
      <c r="BM26" s="147"/>
      <c r="BN26" s="108">
        <f>BN24-BN25</f>
        <v>4</v>
      </c>
      <c r="BO26" s="111" t="s">
        <v>86</v>
      </c>
      <c r="BR26" s="108">
        <f>BR24-BR25</f>
        <v>0</v>
      </c>
      <c r="BS26" s="111" t="s">
        <v>86</v>
      </c>
      <c r="BV26" s="108">
        <f>BV24-BV25</f>
        <v>0</v>
      </c>
      <c r="BW26" s="111" t="s">
        <v>86</v>
      </c>
      <c r="CA26" s="147"/>
      <c r="CB26" s="108">
        <f>CB24-CB25</f>
        <v>4</v>
      </c>
      <c r="CC26" s="111" t="s">
        <v>86</v>
      </c>
      <c r="CF26" s="108">
        <f>CF24-CF25</f>
        <v>0</v>
      </c>
      <c r="CG26" s="111" t="s">
        <v>86</v>
      </c>
      <c r="CK26" s="147"/>
      <c r="CL26" s="108">
        <f>CL24-CL25</f>
        <v>4</v>
      </c>
      <c r="CM26" s="111" t="s">
        <v>86</v>
      </c>
      <c r="CP26" s="108">
        <f>CP24-CP25</f>
        <v>0</v>
      </c>
      <c r="CQ26" s="111" t="s">
        <v>86</v>
      </c>
      <c r="CU26" s="147"/>
      <c r="CV26" s="181">
        <f>CV24-CV25</f>
        <v>4</v>
      </c>
      <c r="CW26" s="111" t="s">
        <v>86</v>
      </c>
      <c r="CZ26" s="181">
        <f>CZ24-CZ25</f>
        <v>27</v>
      </c>
      <c r="DA26" s="111" t="s">
        <v>86</v>
      </c>
      <c r="DD26" s="181">
        <f>DD24-DD25</f>
        <v>4</v>
      </c>
      <c r="DE26" s="111" t="s">
        <v>86</v>
      </c>
      <c r="DH26" s="108">
        <f>DH24-DH25</f>
        <v>0</v>
      </c>
      <c r="DI26" s="111" t="s">
        <v>86</v>
      </c>
      <c r="DM26" s="147"/>
      <c r="DN26" s="108">
        <f>DN24-DN25</f>
        <v>5</v>
      </c>
      <c r="DO26" s="111" t="s">
        <v>86</v>
      </c>
      <c r="DR26" s="147"/>
      <c r="DS26" s="108">
        <f>DS24-DS25</f>
        <v>0</v>
      </c>
      <c r="DT26" s="111" t="s">
        <v>86</v>
      </c>
      <c r="DW26" s="147"/>
      <c r="DX26" s="108">
        <f>DX24-DX25</f>
        <v>4</v>
      </c>
      <c r="DY26" s="111" t="s">
        <v>86</v>
      </c>
      <c r="EB26" s="108">
        <f>EB24-EB25</f>
        <v>0</v>
      </c>
      <c r="EC26" s="111" t="s">
        <v>86</v>
      </c>
      <c r="EG26" s="147"/>
    </row>
    <row r="27" spans="1:137" x14ac:dyDescent="0.25">
      <c r="F27" s="88"/>
      <c r="G27" s="115"/>
      <c r="K27" s="88"/>
      <c r="O27" s="88"/>
      <c r="U27" s="88"/>
      <c r="Z27" s="88"/>
      <c r="AD27" s="88"/>
      <c r="AJ27" s="88"/>
      <c r="AO27" s="88"/>
      <c r="AT27" s="88"/>
      <c r="AX27" s="88"/>
      <c r="BD27" s="88"/>
      <c r="BI27" s="88"/>
      <c r="BN27" s="88"/>
      <c r="BR27" s="88"/>
      <c r="BV27" s="88"/>
    </row>
    <row r="28" spans="1:137" x14ac:dyDescent="0.25">
      <c r="F28" s="87"/>
      <c r="K28" s="87"/>
      <c r="O28" s="87"/>
      <c r="U28" s="87"/>
      <c r="Z28" s="87"/>
      <c r="AD28" s="87"/>
      <c r="AJ28" s="87"/>
      <c r="AO28" s="87"/>
      <c r="AT28" s="87"/>
      <c r="AX28" s="87"/>
      <c r="BD28" s="87"/>
      <c r="BI28" s="87"/>
      <c r="BN28" s="87"/>
      <c r="BR28" s="87"/>
      <c r="BV28" s="87"/>
    </row>
    <row r="29" spans="1:137" x14ac:dyDescent="0.25">
      <c r="F29" s="87"/>
      <c r="G29" s="114" t="s">
        <v>145</v>
      </c>
      <c r="K29" s="87"/>
      <c r="O29" s="87"/>
      <c r="U29" s="87"/>
      <c r="Z29" s="87"/>
      <c r="AD29" s="87"/>
      <c r="AJ29" s="87"/>
      <c r="AO29" s="87"/>
      <c r="AT29" s="87"/>
      <c r="AX29" s="87"/>
      <c r="BD29" s="87"/>
      <c r="BI29" s="87"/>
      <c r="BN29" s="87"/>
      <c r="BR29" s="87"/>
      <c r="BV29" s="87"/>
    </row>
    <row r="30" spans="1:137" x14ac:dyDescent="0.25">
      <c r="F30" s="158"/>
      <c r="G30" s="105" t="s">
        <v>146</v>
      </c>
    </row>
    <row r="31" spans="1:137" x14ac:dyDescent="0.25">
      <c r="F31" s="158"/>
    </row>
  </sheetData>
  <mergeCells count="126">
    <mergeCell ref="DS3:DV3"/>
    <mergeCell ref="DW3:DW6"/>
    <mergeCell ref="DS4:DV4"/>
    <mergeCell ref="DS5:DV5"/>
    <mergeCell ref="DS8:DT8"/>
    <mergeCell ref="EG3:EG6"/>
    <mergeCell ref="DX5:EA5"/>
    <mergeCell ref="DX8:DY8"/>
    <mergeCell ref="EB5:EE5"/>
    <mergeCell ref="EB8:EC8"/>
    <mergeCell ref="DX3:EF3"/>
    <mergeCell ref="DX4:EF4"/>
    <mergeCell ref="DM3:DM6"/>
    <mergeCell ref="CV4:DL4"/>
    <mergeCell ref="CV5:CY5"/>
    <mergeCell ref="CZ5:DC5"/>
    <mergeCell ref="DH5:DK5"/>
    <mergeCell ref="CL8:CM8"/>
    <mergeCell ref="CP8:CQ8"/>
    <mergeCell ref="CL10:CL21"/>
    <mergeCell ref="CL3:CT3"/>
    <mergeCell ref="CU3:CU6"/>
    <mergeCell ref="CL4:CT4"/>
    <mergeCell ref="CL5:CO5"/>
    <mergeCell ref="CP5:CS5"/>
    <mergeCell ref="DH8:DI8"/>
    <mergeCell ref="DD10:DD21"/>
    <mergeCell ref="CV8:CW8"/>
    <mergeCell ref="CZ8:DA8"/>
    <mergeCell ref="CV10:CV21"/>
    <mergeCell ref="DD5:DG5"/>
    <mergeCell ref="DD8:DE8"/>
    <mergeCell ref="CZ10:CZ21"/>
    <mergeCell ref="CV3:DL3"/>
    <mergeCell ref="CB10:CB21"/>
    <mergeCell ref="CB3:CJ3"/>
    <mergeCell ref="CK3:CK6"/>
    <mergeCell ref="CB4:CJ4"/>
    <mergeCell ref="CB5:CE5"/>
    <mergeCell ref="CF5:CI5"/>
    <mergeCell ref="J3:J6"/>
    <mergeCell ref="T3:T6"/>
    <mergeCell ref="O5:R5"/>
    <mergeCell ref="O8:P8"/>
    <mergeCell ref="O10:O21"/>
    <mergeCell ref="AN3:AN6"/>
    <mergeCell ref="AJ4:AM4"/>
    <mergeCell ref="AJ5:AM5"/>
    <mergeCell ref="AJ8:AK8"/>
    <mergeCell ref="AJ10:AJ21"/>
    <mergeCell ref="Z3:AH3"/>
    <mergeCell ref="AI3:AI6"/>
    <mergeCell ref="Z4:AH4"/>
    <mergeCell ref="AD5:AG5"/>
    <mergeCell ref="Z5:AC5"/>
    <mergeCell ref="Z8:AA8"/>
    <mergeCell ref="Z10:Z21"/>
    <mergeCell ref="AD8:AE8"/>
    <mergeCell ref="C3:E3"/>
    <mergeCell ref="F3:I3"/>
    <mergeCell ref="U10:U21"/>
    <mergeCell ref="K3:S3"/>
    <mergeCell ref="U3:X3"/>
    <mergeCell ref="Y3:Y6"/>
    <mergeCell ref="U4:X4"/>
    <mergeCell ref="U5:X5"/>
    <mergeCell ref="K10:K21"/>
    <mergeCell ref="K8:L8"/>
    <mergeCell ref="K5:N5"/>
    <mergeCell ref="K4:S4"/>
    <mergeCell ref="U8:V8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AD10:AD21"/>
    <mergeCell ref="AJ3:AM3"/>
    <mergeCell ref="AT10:AT21"/>
    <mergeCell ref="AX10:AX21"/>
    <mergeCell ref="AO3:AR3"/>
    <mergeCell ref="AS3:AS6"/>
    <mergeCell ref="AO4:AR4"/>
    <mergeCell ref="AO5:AR5"/>
    <mergeCell ref="AO8:AP8"/>
    <mergeCell ref="AO10:AO21"/>
    <mergeCell ref="BC3:BC6"/>
    <mergeCell ref="AT4:BB4"/>
    <mergeCell ref="AT5:AW5"/>
    <mergeCell ref="AX5:BA5"/>
    <mergeCell ref="AT8:AU8"/>
    <mergeCell ref="AX8:AY8"/>
    <mergeCell ref="AT3:BB3"/>
    <mergeCell ref="BM3:BM6"/>
    <mergeCell ref="BI4:BL4"/>
    <mergeCell ref="BI5:BL5"/>
    <mergeCell ref="BI8:BJ8"/>
    <mergeCell ref="BD8:BE8"/>
    <mergeCell ref="DR3:DR6"/>
    <mergeCell ref="DN8:DO8"/>
    <mergeCell ref="DN3:DQ3"/>
    <mergeCell ref="DN4:DQ4"/>
    <mergeCell ref="DN5:DQ5"/>
    <mergeCell ref="BD10:BD21"/>
    <mergeCell ref="BI3:BL3"/>
    <mergeCell ref="BD3:BG3"/>
    <mergeCell ref="BH3:BH6"/>
    <mergeCell ref="BD4:BG4"/>
    <mergeCell ref="BD5:BG5"/>
    <mergeCell ref="BN3:BZ3"/>
    <mergeCell ref="CA3:CA6"/>
    <mergeCell ref="BN4:BZ4"/>
    <mergeCell ref="BR5:BU5"/>
    <mergeCell ref="BR8:BS8"/>
    <mergeCell ref="BN10:BN21"/>
    <mergeCell ref="BR10:BR21"/>
    <mergeCell ref="BV5:BY5"/>
    <mergeCell ref="BV8:BW8"/>
    <mergeCell ref="BN5:BQ5"/>
    <mergeCell ref="BN8:BO8"/>
    <mergeCell ref="CB8:CC8"/>
    <mergeCell ref="CF8:CG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2021-05-26T15:05:51Z</dcterms:modified>
</cp:coreProperties>
</file>