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ISE\Desktop\IFMG\CRONOGRAMA CONTRATOS\CONTRATO.003.2017.GVR-ALA SEGURANÇA\"/>
    </mc:Choice>
  </mc:AlternateContent>
  <xr:revisionPtr revIDLastSave="0" documentId="8_{62275266-8F60-469B-8C01-9561C9523BD7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Resumo do Contrato" sheetId="2" r:id="rId1"/>
    <sheet name="Resumo por item" sheetId="1" r:id="rId2"/>
    <sheet name="Cronograma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27" i="4" l="1"/>
  <c r="AZ23" i="4"/>
  <c r="AY23" i="4"/>
  <c r="AX7" i="4"/>
  <c r="D70" i="1"/>
  <c r="F69" i="1"/>
  <c r="G69" i="1" s="1"/>
  <c r="F68" i="1"/>
  <c r="G68" i="1" s="1"/>
  <c r="G70" i="1" s="1"/>
  <c r="H67" i="1" s="1"/>
  <c r="H70" i="1" s="1"/>
  <c r="E23" i="2"/>
  <c r="AU23" i="4"/>
  <c r="AT23" i="4"/>
  <c r="AS7" i="4"/>
  <c r="AU7" i="4" s="1"/>
  <c r="AV7" i="4" s="1"/>
  <c r="D64" i="1"/>
  <c r="F63" i="1"/>
  <c r="F64" i="1" s="1"/>
  <c r="F62" i="1"/>
  <c r="G62" i="1" s="1"/>
  <c r="AP14" i="4"/>
  <c r="AP13" i="4"/>
  <c r="AP12" i="4"/>
  <c r="AP11" i="4"/>
  <c r="AP23" i="4" s="1"/>
  <c r="AN7" i="4"/>
  <c r="AP7" i="4" s="1"/>
  <c r="AQ7" i="4" s="1"/>
  <c r="F57" i="1"/>
  <c r="G57" i="1" s="1"/>
  <c r="F56" i="1"/>
  <c r="F58" i="1" s="1"/>
  <c r="D58" i="1"/>
  <c r="F15" i="2"/>
  <c r="G29" i="4"/>
  <c r="AJ23" i="4"/>
  <c r="AK12" i="4"/>
  <c r="AK13" i="4"/>
  <c r="AK14" i="4"/>
  <c r="AK15" i="4"/>
  <c r="AK16" i="4"/>
  <c r="AK17" i="4"/>
  <c r="AK18" i="4"/>
  <c r="AK19" i="4"/>
  <c r="AK20" i="4"/>
  <c r="AK21" i="4"/>
  <c r="AK22" i="4"/>
  <c r="AK11" i="4"/>
  <c r="AI7" i="4"/>
  <c r="AK7" i="4"/>
  <c r="AL7" i="4" s="1"/>
  <c r="AF12" i="4"/>
  <c r="AF13" i="4"/>
  <c r="AF14" i="4"/>
  <c r="AF15" i="4"/>
  <c r="AF16" i="4"/>
  <c r="AF17" i="4"/>
  <c r="AF18" i="4"/>
  <c r="AF19" i="4"/>
  <c r="AF20" i="4"/>
  <c r="AF21" i="4"/>
  <c r="AF22" i="4"/>
  <c r="AF11" i="4"/>
  <c r="AE23" i="4"/>
  <c r="AE7" i="4"/>
  <c r="AA12" i="4"/>
  <c r="AA13" i="4"/>
  <c r="AA14" i="4"/>
  <c r="AA15" i="4"/>
  <c r="AA16" i="4"/>
  <c r="AA17" i="4"/>
  <c r="AA18" i="4"/>
  <c r="AA19" i="4"/>
  <c r="AA20" i="4"/>
  <c r="AA21" i="4"/>
  <c r="AA22" i="4"/>
  <c r="AA11" i="4"/>
  <c r="Z12" i="4"/>
  <c r="Z13" i="4"/>
  <c r="Z14" i="4"/>
  <c r="Z15" i="4"/>
  <c r="Z16" i="4"/>
  <c r="Z17" i="4"/>
  <c r="Z18" i="4"/>
  <c r="Z19" i="4"/>
  <c r="Z20" i="4"/>
  <c r="Z21" i="4"/>
  <c r="Z22" i="4"/>
  <c r="Z11" i="4"/>
  <c r="T7" i="4"/>
  <c r="V23" i="4"/>
  <c r="X7" i="4"/>
  <c r="L23" i="4"/>
  <c r="P7" i="4"/>
  <c r="N7" i="4"/>
  <c r="I7" i="4"/>
  <c r="J7" i="4" s="1"/>
  <c r="Q7" i="4" s="1"/>
  <c r="R7" i="4" s="1"/>
  <c r="R9" i="4" s="1"/>
  <c r="D52" i="1"/>
  <c r="F51" i="1"/>
  <c r="G51" i="1" s="1"/>
  <c r="F50" i="1"/>
  <c r="G50" i="1" s="1"/>
  <c r="G52" i="1" s="1"/>
  <c r="H49" i="1" s="1"/>
  <c r="H52" i="1" s="1"/>
  <c r="D46" i="1"/>
  <c r="F45" i="1"/>
  <c r="G45" i="1" s="1"/>
  <c r="F44" i="1"/>
  <c r="G44" i="1" s="1"/>
  <c r="G46" i="1" s="1"/>
  <c r="G14" i="2"/>
  <c r="F14" i="2"/>
  <c r="F13" i="2"/>
  <c r="D40" i="1"/>
  <c r="F39" i="1"/>
  <c r="G39" i="1" s="1"/>
  <c r="F38" i="1"/>
  <c r="G38" i="1" s="1"/>
  <c r="D34" i="1"/>
  <c r="F33" i="1"/>
  <c r="G33" i="1" s="1"/>
  <c r="F32" i="1"/>
  <c r="G32" i="1" s="1"/>
  <c r="H31" i="1"/>
  <c r="G12" i="2"/>
  <c r="F12" i="2"/>
  <c r="F11" i="2"/>
  <c r="D28" i="1"/>
  <c r="F27" i="1"/>
  <c r="F26" i="1"/>
  <c r="G26" i="1" s="1"/>
  <c r="D22" i="1"/>
  <c r="F21" i="1"/>
  <c r="G21" i="1" s="1"/>
  <c r="F20" i="1"/>
  <c r="D16" i="1"/>
  <c r="F15" i="1"/>
  <c r="G15" i="1" s="1"/>
  <c r="F14" i="1"/>
  <c r="F10" i="1"/>
  <c r="G10" i="1" s="1"/>
  <c r="F9" i="1"/>
  <c r="G9" i="1" s="1"/>
  <c r="F12" i="4"/>
  <c r="F13" i="4"/>
  <c r="F14" i="4"/>
  <c r="F15" i="4"/>
  <c r="F16" i="4"/>
  <c r="F17" i="4"/>
  <c r="F18" i="4"/>
  <c r="F19" i="4"/>
  <c r="F20" i="4"/>
  <c r="F21" i="4"/>
  <c r="F22" i="4"/>
  <c r="F11" i="4"/>
  <c r="G8" i="4"/>
  <c r="H8" i="4" s="1"/>
  <c r="F8" i="4"/>
  <c r="F7" i="4"/>
  <c r="C23" i="4"/>
  <c r="G10" i="2"/>
  <c r="G9" i="2"/>
  <c r="G8" i="2"/>
  <c r="G7" i="2"/>
  <c r="F7" i="2"/>
  <c r="E6" i="1"/>
  <c r="D6" i="1"/>
  <c r="AZ7" i="4" l="1"/>
  <c r="BA7" i="4" s="1"/>
  <c r="BA9" i="4"/>
  <c r="BB7" i="4"/>
  <c r="F70" i="1"/>
  <c r="K5" i="2"/>
  <c r="AV9" i="4"/>
  <c r="AW7" i="4"/>
  <c r="G63" i="1"/>
  <c r="G64" i="1" s="1"/>
  <c r="H61" i="1"/>
  <c r="H64" i="1" s="1"/>
  <c r="AQ9" i="4"/>
  <c r="AR7" i="4"/>
  <c r="G56" i="1"/>
  <c r="G58" i="1" s="1"/>
  <c r="AK23" i="4"/>
  <c r="AL9" i="4"/>
  <c r="AM7" i="4"/>
  <c r="AF23" i="4"/>
  <c r="S7" i="4"/>
  <c r="Q23" i="4"/>
  <c r="P23" i="4"/>
  <c r="F52" i="1"/>
  <c r="F46" i="1"/>
  <c r="G40" i="1"/>
  <c r="F40" i="1"/>
  <c r="G34" i="1"/>
  <c r="F34" i="1"/>
  <c r="F28" i="1"/>
  <c r="G27" i="1"/>
  <c r="G28" i="1" s="1"/>
  <c r="F16" i="1"/>
  <c r="F22" i="1"/>
  <c r="G20" i="1"/>
  <c r="G22" i="1" s="1"/>
  <c r="G14" i="1"/>
  <c r="G16" i="1" s="1"/>
  <c r="H20" i="1" s="1"/>
  <c r="H25" i="1" l="1"/>
  <c r="B3" i="4" l="1"/>
  <c r="Y7" i="4" l="1"/>
  <c r="AA7" i="4" l="1"/>
  <c r="AB7" i="4" s="1"/>
  <c r="AC7" i="4" s="1"/>
  <c r="AH7" i="4" s="1"/>
  <c r="AF7" i="4"/>
  <c r="AG7" i="4" s="1"/>
  <c r="G17" i="4"/>
  <c r="G13" i="4"/>
  <c r="G12" i="4"/>
  <c r="G14" i="4"/>
  <c r="G15" i="4"/>
  <c r="G16" i="4"/>
  <c r="G18" i="4"/>
  <c r="G19" i="4"/>
  <c r="G20" i="4"/>
  <c r="G21" i="4"/>
  <c r="G22" i="4"/>
  <c r="Z23" i="4" l="1"/>
  <c r="C7" i="4"/>
  <c r="G7" i="4" s="1"/>
  <c r="H7" i="4" s="1"/>
  <c r="B4" i="4"/>
  <c r="H9" i="4" l="1"/>
  <c r="G11" i="4"/>
  <c r="F23" i="4" l="1"/>
  <c r="G23" i="4"/>
  <c r="AA23" i="4" l="1"/>
  <c r="I18" i="2" l="1"/>
  <c r="H18" i="2"/>
  <c r="B152" i="1" l="1"/>
  <c r="B153" i="1" l="1"/>
  <c r="F10" i="2"/>
  <c r="F6" i="2" l="1"/>
  <c r="F8" i="2"/>
  <c r="F9" i="2"/>
  <c r="F5" i="2" l="1"/>
  <c r="D11" i="1" l="1"/>
  <c r="F5" i="1"/>
  <c r="F4" i="1"/>
  <c r="G5" i="1" l="1"/>
  <c r="F6" i="1"/>
  <c r="G4" i="1"/>
  <c r="F11" i="1"/>
  <c r="G6" i="1" l="1"/>
  <c r="H19" i="1" s="1"/>
  <c r="H22" i="1" s="1"/>
  <c r="H28" i="1" s="1"/>
  <c r="H13" i="1"/>
  <c r="G11" i="1"/>
</calcChain>
</file>

<file path=xl/sharedStrings.xml><?xml version="1.0" encoding="utf-8"?>
<sst xmlns="http://schemas.openxmlformats.org/spreadsheetml/2006/main" count="366" uniqueCount="151">
  <si>
    <t>ITEM</t>
  </si>
  <si>
    <t>TOTAL</t>
  </si>
  <si>
    <t>Planilha de Controle de Contratos</t>
  </si>
  <si>
    <t>Alteração Contratual</t>
  </si>
  <si>
    <t>Tempo</t>
  </si>
  <si>
    <t>Valor Global</t>
  </si>
  <si>
    <t>Valor mensal</t>
  </si>
  <si>
    <t>Acréscimos %</t>
  </si>
  <si>
    <t>Supressões %</t>
  </si>
  <si>
    <t>Valor inicial do Contrato</t>
  </si>
  <si>
    <t xml:space="preserve">Valor total do Contrato </t>
  </si>
  <si>
    <t>DESCRIÇÃO DO SERVIÇO</t>
  </si>
  <si>
    <t>QUANT. DE POSTOS</t>
  </si>
  <si>
    <t>VALOR UNITÁRIO MENSAL</t>
  </si>
  <si>
    <t>VALOR GLOBAL MENSAL</t>
  </si>
  <si>
    <t>VALOR GLOBAL ANUAL</t>
  </si>
  <si>
    <t>DIFERENÇA MENSAL DOS VALORES</t>
  </si>
  <si>
    <t>Portaria 277 - 16/03/2018</t>
  </si>
  <si>
    <t>SEI Nº</t>
  </si>
  <si>
    <t>Acréscimo</t>
  </si>
  <si>
    <t>TA 01/2018 - 11/10/2018</t>
  </si>
  <si>
    <t>novo valor mensal</t>
  </si>
  <si>
    <t>novo valor anual</t>
  </si>
  <si>
    <t>Valor Acumulado</t>
  </si>
  <si>
    <t>2º Apost - Repactuação</t>
  </si>
  <si>
    <t>Diferença</t>
  </si>
  <si>
    <t>Valor do Termo</t>
  </si>
  <si>
    <t>Aditivo 01/2018 - Acréscimo</t>
  </si>
  <si>
    <t>Valor Mensal</t>
  </si>
  <si>
    <t>Cronograma das parcelas</t>
  </si>
  <si>
    <t>Parcela nº</t>
  </si>
  <si>
    <t>Valor Parcela</t>
  </si>
  <si>
    <t>1º</t>
  </si>
  <si>
    <t>Valor Anual</t>
  </si>
  <si>
    <t>Diferença Mensal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</si>
  <si>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</si>
  <si>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</si>
  <si>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</si>
  <si>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</si>
  <si>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</si>
  <si>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</si>
  <si>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</si>
  <si>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</si>
  <si>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</si>
  <si>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</si>
  <si>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</si>
  <si>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</si>
  <si>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</si>
  <si>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</si>
  <si>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</si>
  <si>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</si>
  <si>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</si>
  <si>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</si>
  <si>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</si>
  <si>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</si>
  <si>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</si>
  <si>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</si>
  <si>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</si>
  <si>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JAN</t>
  </si>
  <si>
    <t>FEV</t>
  </si>
  <si>
    <t>CONTRATO 003/2017/GVR</t>
  </si>
  <si>
    <t>Contrato 003/2017/GVR</t>
  </si>
  <si>
    <t>03/01/2018 A 02/01/2019</t>
  </si>
  <si>
    <t>Vigilante desarmado - 12 x36 horas diurnas</t>
  </si>
  <si>
    <t>Vigilante armado - 12 x36 horas noturnas</t>
  </si>
  <si>
    <t>23212.000065/2017-11</t>
  </si>
  <si>
    <t>23212.000692/2018-03</t>
  </si>
  <si>
    <t xml:space="preserve">1º Apost - 10/08/2018 </t>
  </si>
  <si>
    <t>PARTIR DE JUNHO DE 2018</t>
  </si>
  <si>
    <t>Repactuação 2018  Parte 2 com Plano odontologico</t>
  </si>
  <si>
    <t>JANEIRO A MAIO DE 2018</t>
  </si>
  <si>
    <t>Repactuação 2018  Parte 1 sem Plano odontologico</t>
  </si>
  <si>
    <t xml:space="preserve">2º Apost - 10/08/2018 </t>
  </si>
  <si>
    <t>23212.001124/2018-50</t>
  </si>
  <si>
    <t>03/01/2019 até 02/01/2020.</t>
  </si>
  <si>
    <t>Aditivo de Tempo 27/11/2018</t>
  </si>
  <si>
    <t>01/01/2019 a 31/12/2019</t>
  </si>
  <si>
    <t>Vigência 01/01/2018 a 31/12/2018</t>
  </si>
  <si>
    <t xml:space="preserve">1º APOSTILAMENTO (REPACTUAÇÃO PARTE 1 </t>
  </si>
  <si>
    <t>1º APOSTILAMENTO (REPACTUAÇÃO PARTE 2</t>
  </si>
  <si>
    <t>VALORES ACUMULADOS</t>
  </si>
  <si>
    <t>2º APOSTILAMENTO (01/01/2019 a 31/12/2019)</t>
  </si>
  <si>
    <t>Aditivo 01/2018 - Tempo Vigência 03/01/2019 a 02/01/2020</t>
  </si>
  <si>
    <t>03/01/2020 A 02/01/2021</t>
  </si>
  <si>
    <t>23212.001099/2019-95</t>
  </si>
  <si>
    <t>TA 02/2019- 20/11/2019</t>
  </si>
  <si>
    <t>Aditivo de Tempo 20/11/2019</t>
  </si>
  <si>
    <t>Repactuação 2019 04/04/2019</t>
  </si>
  <si>
    <t>23212.001216/2019-11</t>
  </si>
  <si>
    <t>23212.000223/2019-03</t>
  </si>
  <si>
    <t>TA 03/2020- 20/11/2019</t>
  </si>
  <si>
    <t>Aditivo 02/2019 - Tempo Vigência 03/01/2020a 02/01/2021</t>
  </si>
  <si>
    <t>Aditivo 03/2020 - Supressão</t>
  </si>
  <si>
    <t>Aditivo de supressão</t>
  </si>
  <si>
    <t>TA 04/2020- 17/01/2020</t>
  </si>
  <si>
    <t>23212.001219/2019-54</t>
  </si>
  <si>
    <t>23212.000082/2020-54</t>
  </si>
  <si>
    <t>3º Apost - 17/03/2020</t>
  </si>
  <si>
    <t xml:space="preserve">Repactuação 2020 e Ajuste </t>
  </si>
  <si>
    <t>Fiscal Natali e Deise</t>
  </si>
  <si>
    <t>Aditivo 04/2020 - Acréscimo</t>
  </si>
  <si>
    <t>3º APOSTILAMENTO (01/01/2020 a 31/12/2020)</t>
  </si>
  <si>
    <t>Vigência  03/01/2019 até 02/01/2020</t>
  </si>
  <si>
    <t>1º Apost - Repactuação</t>
  </si>
  <si>
    <t>Vigência 01/01/2019 a 31/12/2019</t>
  </si>
  <si>
    <t>Aditivo 02/2019 - Prazo</t>
  </si>
  <si>
    <t>Vigência  03/01/2020 até 02/01/2021</t>
  </si>
  <si>
    <t>Vigência a partir de 17/01/2020</t>
  </si>
  <si>
    <t>Aditivo 04/2020 - Acrescimo Intrajornada</t>
  </si>
  <si>
    <t>Aditivo 03/2020 - Supressão 01 Posto Noturno</t>
  </si>
  <si>
    <t>3º Apost - Repactuação</t>
  </si>
  <si>
    <t>23208.001173/2018-20</t>
  </si>
  <si>
    <t>Cadastro Usuário Externo</t>
  </si>
  <si>
    <t>23212.000887/2020-06</t>
  </si>
  <si>
    <t>TA 05/2020- 17/01/2020</t>
  </si>
  <si>
    <t>Aditivo de Tempo 30/10/2020</t>
  </si>
  <si>
    <t>03/01/2021 A 02/01/2022</t>
  </si>
  <si>
    <t>Aditivo 05/2020 - Tempo Vigência 03/01/2021 a 02/01/2022</t>
  </si>
  <si>
    <t>Aditivo 05/2020 Vigência 03/01/2021 a 02/01/2022</t>
  </si>
  <si>
    <t>15º</t>
  </si>
  <si>
    <t>16º</t>
  </si>
  <si>
    <t>4º Apost - 14/05/2021</t>
  </si>
  <si>
    <t>Repactuação 2021</t>
  </si>
  <si>
    <t>23212.000531/2021-45</t>
  </si>
  <si>
    <t>4º APOSTILAMENTO (01/01/2021 a 31/12/2021)</t>
  </si>
  <si>
    <t>4º Apost - Repactuação</t>
  </si>
  <si>
    <t>Vigência 01/01/2020 a 31/12/2020</t>
  </si>
  <si>
    <t>Vigência 01/01/2021 a 31/12/2021</t>
  </si>
  <si>
    <t>17º</t>
  </si>
  <si>
    <t>18º</t>
  </si>
  <si>
    <t>19º</t>
  </si>
  <si>
    <t>20º</t>
  </si>
  <si>
    <t>21º</t>
  </si>
  <si>
    <t>22º</t>
  </si>
  <si>
    <t>23º</t>
  </si>
  <si>
    <t>24º</t>
  </si>
  <si>
    <t>25º</t>
  </si>
  <si>
    <t>26º</t>
  </si>
  <si>
    <t>27º</t>
  </si>
  <si>
    <t>28º</t>
  </si>
  <si>
    <t>29º</t>
  </si>
  <si>
    <t>30º</t>
  </si>
  <si>
    <t>Vigência 01/01/2021 a 31/12/2022</t>
  </si>
  <si>
    <t>Difer Repactuação</t>
  </si>
  <si>
    <t>5º Apost - 14/06/2021</t>
  </si>
  <si>
    <t>Repactuação 2021 CORRIGIDA</t>
  </si>
  <si>
    <t>01/01/2021 A 31/01/2021</t>
  </si>
  <si>
    <t>23212.000882/2021-56</t>
  </si>
  <si>
    <t>5º APOSTILAMENTO (01/01/2021 a 31/12/2021)</t>
  </si>
  <si>
    <t>5º Apost - Repactuação CORRIGIDA</t>
  </si>
  <si>
    <t>OBS: PARCELAS CORRIGIDAS NO TERMO 5º, SENDO QUE DESDE TERMO NÃO FOI PAGA NENHUMA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</si>
</sst>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dd/mm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rgb="FF00B0F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1">
    <xf numFmtId="0" fontId="0" fillId="0" borderId="0" xfId="0"/>
    <xf numFmtId="0" fontId="0" fillId="0" borderId="0" xfId="0" applyFill="1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0" fontId="4" fillId="0" borderId="0" xfId="0" applyFont="1" applyBorder="1"/>
    <xf numFmtId="44" fontId="4" fillId="0" borderId="0" xfId="1" applyFont="1" applyBorder="1"/>
    <xf numFmtId="44" fontId="4" fillId="0" borderId="0" xfId="0" applyNumberFormat="1" applyFont="1" applyBorder="1"/>
    <xf numFmtId="44" fontId="4" fillId="0" borderId="0" xfId="1" applyFont="1"/>
    <xf numFmtId="44" fontId="6" fillId="0" borderId="0" xfId="1" applyFont="1"/>
    <xf numFmtId="44" fontId="3" fillId="0" borderId="0" xfId="1" applyFont="1"/>
    <xf numFmtId="164" fontId="4" fillId="0" borderId="0" xfId="0" applyNumberFormat="1" applyFont="1" applyBorder="1"/>
    <xf numFmtId="164" fontId="4" fillId="0" borderId="0" xfId="0" applyNumberFormat="1" applyFont="1"/>
    <xf numFmtId="0" fontId="0" fillId="0" borderId="2" xfId="0" applyBorder="1" applyAlignment="1">
      <alignment horizontal="center"/>
    </xf>
    <xf numFmtId="0" fontId="0" fillId="0" borderId="2" xfId="0" applyBorder="1"/>
    <xf numFmtId="44" fontId="0" fillId="0" borderId="2" xfId="1" applyFont="1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0" fillId="0" borderId="2" xfId="0" applyNumberFormat="1" applyBorder="1"/>
    <xf numFmtId="0" fontId="2" fillId="4" borderId="2" xfId="0" applyFont="1" applyFill="1" applyBorder="1" applyAlignment="1">
      <alignment horizontal="center" vertical="center" wrapText="1"/>
    </xf>
    <xf numFmtId="0" fontId="2" fillId="0" borderId="2" xfId="0" applyFont="1" applyBorder="1"/>
    <xf numFmtId="44" fontId="2" fillId="0" borderId="2" xfId="1" applyFont="1" applyBorder="1"/>
    <xf numFmtId="44" fontId="0" fillId="0" borderId="0" xfId="1" applyFont="1"/>
    <xf numFmtId="44" fontId="0" fillId="0" borderId="0" xfId="1" applyNumberFormat="1" applyFont="1"/>
    <xf numFmtId="44" fontId="0" fillId="0" borderId="0" xfId="1" applyFont="1" applyAlignment="1"/>
    <xf numFmtId="0" fontId="4" fillId="0" borderId="0" xfId="0" applyNumberFormat="1" applyFont="1"/>
    <xf numFmtId="10" fontId="4" fillId="0" borderId="0" xfId="2" applyNumberFormat="1" applyFont="1"/>
    <xf numFmtId="164" fontId="6" fillId="0" borderId="0" xfId="0" applyNumberFormat="1" applyFont="1"/>
    <xf numFmtId="4" fontId="0" fillId="0" borderId="0" xfId="0" applyNumberFormat="1"/>
    <xf numFmtId="0" fontId="4" fillId="0" borderId="1" xfId="0" applyFont="1" applyBorder="1" applyAlignment="1">
      <alignment vertical="center"/>
    </xf>
    <xf numFmtId="44" fontId="4" fillId="0" borderId="1" xfId="1" applyFont="1" applyBorder="1" applyAlignment="1">
      <alignment vertical="center"/>
    </xf>
    <xf numFmtId="10" fontId="6" fillId="0" borderId="1" xfId="2" applyNumberFormat="1" applyFont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44" fontId="4" fillId="2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44" fontId="4" fillId="2" borderId="1" xfId="1" applyNumberFormat="1" applyFont="1" applyFill="1" applyBorder="1" applyAlignment="1">
      <alignment vertical="center"/>
    </xf>
    <xf numFmtId="10" fontId="6" fillId="2" borderId="1" xfId="2" applyNumberFormat="1" applyFont="1" applyFill="1" applyBorder="1" applyAlignment="1">
      <alignment horizontal="center" vertical="center"/>
    </xf>
    <xf numFmtId="10" fontId="3" fillId="2" borderId="1" xfId="1" applyNumberFormat="1" applyFont="1" applyFill="1" applyBorder="1" applyAlignment="1">
      <alignment horizontal="center" vertical="center"/>
    </xf>
    <xf numFmtId="44" fontId="0" fillId="0" borderId="0" xfId="1" applyFont="1" applyFill="1" applyBorder="1"/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165" fontId="0" fillId="0" borderId="0" xfId="0" applyNumberFormat="1" applyFill="1" applyBorder="1"/>
    <xf numFmtId="0" fontId="0" fillId="0" borderId="0" xfId="0" applyNumberFormat="1" applyBorder="1"/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44" fontId="0" fillId="0" borderId="11" xfId="1" applyFont="1" applyBorder="1"/>
    <xf numFmtId="44" fontId="0" fillId="0" borderId="1" xfId="1" applyFont="1" applyBorder="1"/>
    <xf numFmtId="0" fontId="11" fillId="9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2" fillId="0" borderId="1" xfId="1" applyFont="1" applyBorder="1" applyAlignment="1">
      <alignment horizontal="center" vertical="center"/>
    </xf>
    <xf numFmtId="44" fontId="2" fillId="0" borderId="1" xfId="1" applyFont="1" applyFill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44" fontId="2" fillId="0" borderId="0" xfId="1" applyFont="1" applyBorder="1" applyAlignment="1">
      <alignment horizontal="center" vertical="center" wrapText="1"/>
    </xf>
    <xf numFmtId="44" fontId="0" fillId="0" borderId="0" xfId="1" applyFont="1" applyBorder="1"/>
    <xf numFmtId="164" fontId="0" fillId="0" borderId="0" xfId="0" applyNumberFormat="1" applyBorder="1"/>
    <xf numFmtId="0" fontId="0" fillId="0" borderId="0" xfId="0" applyFill="1" applyBorder="1"/>
    <xf numFmtId="44" fontId="0" fillId="0" borderId="0" xfId="0" applyNumberFormat="1" applyBorder="1"/>
    <xf numFmtId="0" fontId="0" fillId="0" borderId="0" xfId="0" applyNumberFormat="1" applyFill="1" applyBorder="1"/>
    <xf numFmtId="164" fontId="0" fillId="0" borderId="1" xfId="0" applyNumberFormat="1" applyBorder="1" applyAlignment="1">
      <alignment vertical="center"/>
    </xf>
    <xf numFmtId="0" fontId="12" fillId="0" borderId="0" xfId="0" applyFont="1" applyFill="1" applyBorder="1"/>
    <xf numFmtId="0" fontId="2" fillId="0" borderId="10" xfId="0" applyFont="1" applyBorder="1" applyAlignment="1">
      <alignment horizontal="center" vertical="center" wrapText="1"/>
    </xf>
    <xf numFmtId="44" fontId="0" fillId="0" borderId="10" xfId="1" applyFont="1" applyBorder="1"/>
    <xf numFmtId="44" fontId="2" fillId="0" borderId="10" xfId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0" fillId="0" borderId="18" xfId="0" applyBorder="1" applyAlignment="1"/>
    <xf numFmtId="44" fontId="2" fillId="0" borderId="18" xfId="1" applyFont="1" applyBorder="1" applyAlignment="1">
      <alignment horizontal="center" vertical="center"/>
    </xf>
    <xf numFmtId="0" fontId="0" fillId="0" borderId="18" xfId="0" applyBorder="1"/>
    <xf numFmtId="0" fontId="0" fillId="0" borderId="18" xfId="0" applyFill="1" applyBorder="1"/>
    <xf numFmtId="0" fontId="2" fillId="0" borderId="19" xfId="0" applyFont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 wrapText="1"/>
    </xf>
    <xf numFmtId="164" fontId="0" fillId="6" borderId="17" xfId="0" applyNumberFormat="1" applyFill="1" applyBorder="1"/>
    <xf numFmtId="44" fontId="0" fillId="0" borderId="18" xfId="0" applyNumberFormat="1" applyBorder="1" applyAlignment="1"/>
    <xf numFmtId="44" fontId="2" fillId="0" borderId="19" xfId="1" applyFont="1" applyBorder="1" applyAlignment="1">
      <alignment horizontal="center" vertical="center"/>
    </xf>
    <xf numFmtId="44" fontId="2" fillId="0" borderId="18" xfId="1" applyFont="1" applyBorder="1" applyAlignment="1">
      <alignment horizontal="center" vertical="center" wrapText="1"/>
    </xf>
    <xf numFmtId="164" fontId="0" fillId="0" borderId="18" xfId="0" applyNumberFormat="1" applyBorder="1"/>
    <xf numFmtId="14" fontId="0" fillId="0" borderId="18" xfId="0" applyNumberFormat="1" applyBorder="1"/>
    <xf numFmtId="0" fontId="0" fillId="0" borderId="20" xfId="0" applyBorder="1"/>
    <xf numFmtId="0" fontId="0" fillId="0" borderId="20" xfId="0" applyFill="1" applyBorder="1"/>
    <xf numFmtId="44" fontId="0" fillId="7" borderId="9" xfId="1" applyNumberFormat="1" applyFont="1" applyFill="1" applyBorder="1"/>
    <xf numFmtId="0" fontId="2" fillId="6" borderId="8" xfId="0" applyFont="1" applyFill="1" applyBorder="1" applyAlignment="1">
      <alignment horizontal="center" vertical="center" wrapText="1"/>
    </xf>
    <xf numFmtId="164" fontId="0" fillId="6" borderId="8" xfId="0" applyNumberFormat="1" applyFill="1" applyBorder="1"/>
    <xf numFmtId="44" fontId="0" fillId="7" borderId="21" xfId="1" applyNumberFormat="1" applyFont="1" applyFill="1" applyBorder="1"/>
    <xf numFmtId="44" fontId="0" fillId="0" borderId="22" xfId="0" applyNumberFormat="1" applyBorder="1" applyAlignment="1"/>
    <xf numFmtId="44" fontId="0" fillId="0" borderId="20" xfId="0" applyNumberFormat="1" applyBorder="1" applyAlignment="1"/>
    <xf numFmtId="0" fontId="14" fillId="0" borderId="0" xfId="0" applyNumberFormat="1" applyFont="1" applyBorder="1" applyAlignment="1">
      <alignment horizontal="right" vertical="center"/>
    </xf>
    <xf numFmtId="0" fontId="14" fillId="0" borderId="0" xfId="0" applyFont="1" applyBorder="1" applyAlignment="1">
      <alignment horizontal="right" vertical="center"/>
    </xf>
    <xf numFmtId="44" fontId="14" fillId="0" borderId="0" xfId="1" applyFont="1" applyBorder="1" applyAlignment="1">
      <alignment horizontal="right" vertical="center"/>
    </xf>
    <xf numFmtId="164" fontId="15" fillId="9" borderId="0" xfId="0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right" vertical="center"/>
    </xf>
    <xf numFmtId="16" fontId="0" fillId="0" borderId="0" xfId="0" applyNumberFormat="1" applyFill="1" applyBorder="1"/>
    <xf numFmtId="0" fontId="0" fillId="0" borderId="2" xfId="0" applyBorder="1" applyAlignment="1">
      <alignment horizontal="center"/>
    </xf>
    <xf numFmtId="0" fontId="11" fillId="9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0" fillId="0" borderId="1" xfId="0" applyBorder="1"/>
    <xf numFmtId="44" fontId="4" fillId="0" borderId="0" xfId="1" applyFont="1" applyBorder="1" applyAlignment="1">
      <alignment vertical="center"/>
    </xf>
    <xf numFmtId="44" fontId="4" fillId="0" borderId="10" xfId="1" applyFont="1" applyBorder="1" applyAlignment="1">
      <alignment vertical="center"/>
    </xf>
    <xf numFmtId="44" fontId="0" fillId="7" borderId="0" xfId="1" applyNumberFormat="1" applyFont="1" applyFill="1" applyBorder="1"/>
    <xf numFmtId="164" fontId="0" fillId="6" borderId="0" xfId="0" applyNumberFormat="1" applyFill="1" applyBorder="1"/>
    <xf numFmtId="44" fontId="0" fillId="7" borderId="22" xfId="1" applyNumberFormat="1" applyFont="1" applyFill="1" applyBorder="1"/>
    <xf numFmtId="44" fontId="0" fillId="0" borderId="0" xfId="0" applyNumberFormat="1" applyFill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44" fontId="2" fillId="0" borderId="0" xfId="1" applyFont="1" applyBorder="1"/>
    <xf numFmtId="0" fontId="2" fillId="0" borderId="5" xfId="0" applyFont="1" applyBorder="1" applyAlignment="1">
      <alignment horizontal="center" vertical="center" wrapText="1"/>
    </xf>
    <xf numFmtId="44" fontId="0" fillId="0" borderId="5" xfId="1" applyFont="1" applyBorder="1"/>
    <xf numFmtId="44" fontId="2" fillId="0" borderId="5" xfId="1" applyFont="1" applyBorder="1"/>
    <xf numFmtId="0" fontId="2" fillId="4" borderId="3" xfId="0" applyFont="1" applyFill="1" applyBorder="1" applyAlignment="1">
      <alignment horizontal="center" vertical="center" wrapText="1"/>
    </xf>
    <xf numFmtId="44" fontId="0" fillId="0" borderId="1" xfId="0" applyNumberFormat="1" applyFill="1" applyBorder="1"/>
    <xf numFmtId="0" fontId="0" fillId="0" borderId="1" xfId="0" applyFill="1" applyBorder="1"/>
    <xf numFmtId="44" fontId="3" fillId="0" borderId="1" xfId="1" applyFont="1" applyBorder="1" applyAlignment="1">
      <alignment vertical="center"/>
    </xf>
    <xf numFmtId="0" fontId="3" fillId="0" borderId="1" xfId="0" applyFont="1" applyBorder="1"/>
    <xf numFmtId="10" fontId="0" fillId="0" borderId="0" xfId="0" applyNumberFormat="1" applyAlignment="1">
      <alignment horizontal="center"/>
    </xf>
    <xf numFmtId="10" fontId="0" fillId="0" borderId="1" xfId="0" applyNumberFormat="1" applyBorder="1" applyAlignment="1">
      <alignment horizontal="center"/>
    </xf>
    <xf numFmtId="164" fontId="3" fillId="6" borderId="8" xfId="0" applyNumberFormat="1" applyFont="1" applyFill="1" applyBorder="1"/>
    <xf numFmtId="164" fontId="3" fillId="0" borderId="1" xfId="0" applyNumberFormat="1" applyFont="1" applyBorder="1" applyAlignment="1">
      <alignment vertical="center"/>
    </xf>
    <xf numFmtId="164" fontId="0" fillId="6" borderId="8" xfId="0" applyNumberFormat="1" applyFont="1" applyFill="1" applyBorder="1"/>
    <xf numFmtId="44" fontId="17" fillId="0" borderId="14" xfId="1" applyFont="1" applyFill="1" applyBorder="1" applyAlignment="1">
      <alignment vertical="center"/>
    </xf>
    <xf numFmtId="44" fontId="17" fillId="0" borderId="1" xfId="1" applyFont="1" applyFill="1" applyBorder="1" applyAlignment="1">
      <alignment vertical="center"/>
    </xf>
    <xf numFmtId="0" fontId="11" fillId="9" borderId="1" xfId="0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/>
    </xf>
    <xf numFmtId="164" fontId="0" fillId="0" borderId="10" xfId="0" applyNumberFormat="1" applyBorder="1" applyAlignment="1">
      <alignment vertical="center"/>
    </xf>
    <xf numFmtId="44" fontId="17" fillId="0" borderId="2" xfId="1" applyFont="1" applyFill="1" applyBorder="1" applyAlignment="1">
      <alignment vertical="center"/>
    </xf>
    <xf numFmtId="0" fontId="11" fillId="9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164" fontId="0" fillId="5" borderId="3" xfId="0" applyNumberFormat="1" applyFill="1" applyBorder="1" applyAlignment="1">
      <alignment horizontal="center" vertical="center"/>
    </xf>
    <xf numFmtId="164" fontId="0" fillId="5" borderId="4" xfId="0" applyNumberForma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11" fillId="9" borderId="19" xfId="0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/>
    </xf>
    <xf numFmtId="0" fontId="2" fillId="8" borderId="19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17" xfId="0" applyFont="1" applyFill="1" applyBorder="1" applyAlignment="1">
      <alignment horizontal="center"/>
    </xf>
    <xf numFmtId="44" fontId="2" fillId="7" borderId="21" xfId="1" applyFont="1" applyFill="1" applyBorder="1" applyAlignment="1">
      <alignment horizontal="center" vertical="center" wrapText="1"/>
    </xf>
    <xf numFmtId="44" fontId="13" fillId="0" borderId="14" xfId="1" applyFont="1" applyFill="1" applyBorder="1" applyAlignment="1">
      <alignment horizontal="center" vertical="center"/>
    </xf>
    <xf numFmtId="44" fontId="13" fillId="0" borderId="15" xfId="1" applyFont="1" applyFill="1" applyBorder="1" applyAlignment="1">
      <alignment horizontal="center" vertical="center"/>
    </xf>
    <xf numFmtId="44" fontId="13" fillId="0" borderId="16" xfId="1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/>
    </xf>
    <xf numFmtId="0" fontId="11" fillId="9" borderId="10" xfId="0" applyFont="1" applyFill="1" applyBorder="1" applyAlignment="1">
      <alignment horizontal="center"/>
    </xf>
    <xf numFmtId="44" fontId="2" fillId="7" borderId="9" xfId="1" applyFont="1" applyFill="1" applyBorder="1" applyAlignment="1">
      <alignment horizontal="center" vertical="center" wrapText="1"/>
    </xf>
    <xf numFmtId="44" fontId="13" fillId="0" borderId="11" xfId="1" applyFont="1" applyFill="1" applyBorder="1" applyAlignment="1">
      <alignment horizontal="center" vertical="center"/>
    </xf>
    <xf numFmtId="44" fontId="13" fillId="0" borderId="12" xfId="1" applyFont="1" applyFill="1" applyBorder="1" applyAlignment="1">
      <alignment horizontal="center" vertical="center"/>
    </xf>
    <xf numFmtId="44" fontId="13" fillId="0" borderId="13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/>
    </xf>
    <xf numFmtId="14" fontId="2" fillId="2" borderId="1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44" fontId="0" fillId="0" borderId="5" xfId="1" applyNumberFormat="1" applyFont="1" applyBorder="1"/>
  </cellXfs>
  <cellStyles count="3">
    <cellStyle name="Moeda" xfId="1" builtinId="4"/>
    <cellStyle name="Normal" xfId="0" builtinId="0"/>
    <cellStyle name="Porcentagem" xfId="2" builtinId="5"/>
  </cellStyles>
  <dxfs count="4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4"/>
  <sheetViews>
    <sheetView showGridLines="0" workbookViewId="0">
      <selection activeCell="G25" sqref="G25"/>
    </sheetView>
  </sheetViews>
  <sheetFormatPr defaultRowHeight="15" x14ac:dyDescent="0.25"/>
  <cols>
    <col min="1" max="1" width="2.140625" style="2" customWidth="1"/>
    <col min="2" max="3" width="41.7109375" style="2" bestFit="1" customWidth="1"/>
    <col min="4" max="4" width="24.140625" style="2" customWidth="1"/>
    <col min="5" max="5" width="21" style="2" customWidth="1"/>
    <col min="6" max="7" width="20.5703125" style="2" customWidth="1"/>
    <col min="8" max="8" width="14.28515625" style="4" bestFit="1" customWidth="1"/>
    <col min="9" max="9" width="14.140625" style="5" customWidth="1"/>
    <col min="10" max="10" width="23" style="2" bestFit="1" customWidth="1"/>
    <col min="11" max="11" width="17" style="6" bestFit="1" customWidth="1"/>
    <col min="12" max="12" width="14.28515625" style="6" bestFit="1" customWidth="1"/>
    <col min="13" max="13" width="9.140625" style="2"/>
    <col min="14" max="14" width="17" style="2" bestFit="1" customWidth="1"/>
    <col min="15" max="16384" width="9.140625" style="2"/>
  </cols>
  <sheetData>
    <row r="1" spans="2:12" ht="18.75" x14ac:dyDescent="0.3">
      <c r="C1" s="3" t="s">
        <v>2</v>
      </c>
    </row>
    <row r="3" spans="2:12" ht="15.75" x14ac:dyDescent="0.25">
      <c r="B3" s="46" t="s">
        <v>61</v>
      </c>
      <c r="C3" s="43" t="s">
        <v>3</v>
      </c>
      <c r="D3" s="43" t="s">
        <v>4</v>
      </c>
      <c r="E3" s="43" t="s">
        <v>5</v>
      </c>
      <c r="F3" s="43" t="s">
        <v>6</v>
      </c>
      <c r="G3" s="43" t="s">
        <v>25</v>
      </c>
      <c r="H3" s="44" t="s">
        <v>7</v>
      </c>
      <c r="I3" s="45" t="s">
        <v>8</v>
      </c>
      <c r="J3" s="43" t="s">
        <v>18</v>
      </c>
      <c r="K3" s="131"/>
      <c r="L3" s="131"/>
    </row>
    <row r="4" spans="2:12" ht="15.75" x14ac:dyDescent="0.25">
      <c r="B4" s="46" t="s">
        <v>112</v>
      </c>
      <c r="C4" s="43"/>
      <c r="D4" s="43"/>
      <c r="E4" s="43"/>
      <c r="F4" s="43"/>
      <c r="G4" s="43"/>
      <c r="H4" s="44"/>
      <c r="I4" s="45"/>
      <c r="J4" s="35" t="s">
        <v>111</v>
      </c>
      <c r="K4" s="100"/>
      <c r="L4" s="100"/>
    </row>
    <row r="5" spans="2:12" x14ac:dyDescent="0.25">
      <c r="B5" s="34" t="s">
        <v>9</v>
      </c>
      <c r="C5" s="31"/>
      <c r="D5" s="35" t="s">
        <v>62</v>
      </c>
      <c r="E5" s="31">
        <v>427859.04</v>
      </c>
      <c r="F5" s="31">
        <f>E5/12</f>
        <v>35654.92</v>
      </c>
      <c r="G5" s="31"/>
      <c r="H5" s="32"/>
      <c r="I5" s="33"/>
      <c r="J5" s="35" t="s">
        <v>65</v>
      </c>
      <c r="K5" s="7">
        <f>E5+G7+G8</f>
        <v>431441.04</v>
      </c>
    </row>
    <row r="6" spans="2:12" x14ac:dyDescent="0.25">
      <c r="B6" s="34" t="s">
        <v>17</v>
      </c>
      <c r="C6" s="31" t="s">
        <v>99</v>
      </c>
      <c r="D6" s="35">
        <v>43103</v>
      </c>
      <c r="E6" s="31"/>
      <c r="F6" s="31">
        <f>E6/12</f>
        <v>0</v>
      </c>
      <c r="G6" s="31"/>
      <c r="H6" s="32"/>
      <c r="I6" s="33"/>
      <c r="J6" s="30"/>
      <c r="K6" s="7"/>
    </row>
    <row r="7" spans="2:12" x14ac:dyDescent="0.25">
      <c r="B7" s="34" t="s">
        <v>67</v>
      </c>
      <c r="C7" s="31" t="s">
        <v>71</v>
      </c>
      <c r="D7" s="30" t="s">
        <v>70</v>
      </c>
      <c r="E7" s="31">
        <v>430252.44</v>
      </c>
      <c r="F7" s="31">
        <f>E7/12</f>
        <v>35854.370000000003</v>
      </c>
      <c r="G7" s="31">
        <f>E7-E5</f>
        <v>2393.4000000000233</v>
      </c>
      <c r="H7" s="32"/>
      <c r="I7" s="33"/>
      <c r="J7" s="101" t="s">
        <v>66</v>
      </c>
      <c r="K7" s="7"/>
    </row>
    <row r="8" spans="2:12" x14ac:dyDescent="0.25">
      <c r="B8" s="34" t="s">
        <v>67</v>
      </c>
      <c r="C8" s="31" t="s">
        <v>69</v>
      </c>
      <c r="D8" s="30" t="s">
        <v>68</v>
      </c>
      <c r="E8" s="31">
        <v>431441.04</v>
      </c>
      <c r="F8" s="31">
        <f>E8/12</f>
        <v>35953.42</v>
      </c>
      <c r="G8" s="31">
        <f>E8-E7</f>
        <v>1188.5999999999767</v>
      </c>
      <c r="H8" s="32"/>
      <c r="I8" s="33"/>
      <c r="J8" s="101" t="s">
        <v>66</v>
      </c>
      <c r="K8" s="7"/>
      <c r="L8" s="8"/>
    </row>
    <row r="9" spans="2:12" x14ac:dyDescent="0.25">
      <c r="B9" s="34" t="s">
        <v>20</v>
      </c>
      <c r="C9" s="31" t="s">
        <v>75</v>
      </c>
      <c r="D9" t="s">
        <v>74</v>
      </c>
      <c r="E9" s="31">
        <v>431441.04</v>
      </c>
      <c r="F9" s="31">
        <f>E9/12</f>
        <v>35953.42</v>
      </c>
      <c r="G9" s="31">
        <f>E9-E8</f>
        <v>0</v>
      </c>
      <c r="H9" s="32"/>
      <c r="I9" s="33"/>
      <c r="J9" s="101" t="s">
        <v>73</v>
      </c>
      <c r="K9" s="7"/>
    </row>
    <row r="10" spans="2:12" x14ac:dyDescent="0.25">
      <c r="B10" s="34" t="s">
        <v>72</v>
      </c>
      <c r="C10" s="31" t="s">
        <v>87</v>
      </c>
      <c r="D10" s="30" t="s">
        <v>76</v>
      </c>
      <c r="E10" s="31">
        <v>446175.84</v>
      </c>
      <c r="F10" s="31">
        <f t="shared" ref="F10:F11" si="0">E10/12</f>
        <v>37181.32</v>
      </c>
      <c r="G10" s="31">
        <f>E10-E9</f>
        <v>14734.800000000047</v>
      </c>
      <c r="H10" s="32"/>
      <c r="I10" s="33"/>
      <c r="J10" s="101" t="s">
        <v>89</v>
      </c>
      <c r="K10" s="7"/>
    </row>
    <row r="11" spans="2:12" x14ac:dyDescent="0.25">
      <c r="B11" s="34" t="s">
        <v>85</v>
      </c>
      <c r="C11" s="31" t="s">
        <v>86</v>
      </c>
      <c r="D11" s="35" t="s">
        <v>83</v>
      </c>
      <c r="E11" s="31">
        <v>446175.84</v>
      </c>
      <c r="F11" s="31">
        <f t="shared" si="0"/>
        <v>37181.32</v>
      </c>
      <c r="G11" s="31"/>
      <c r="H11" s="32"/>
      <c r="I11" s="33"/>
      <c r="J11" s="30" t="s">
        <v>84</v>
      </c>
      <c r="K11" s="7"/>
    </row>
    <row r="12" spans="2:12" x14ac:dyDescent="0.25">
      <c r="B12" s="34" t="s">
        <v>90</v>
      </c>
      <c r="C12" s="31" t="s">
        <v>93</v>
      </c>
      <c r="D12" s="30"/>
      <c r="E12" s="31">
        <v>288288</v>
      </c>
      <c r="F12" s="31">
        <f>E12/12</f>
        <v>24024</v>
      </c>
      <c r="G12" s="117">
        <f>E12-E11</f>
        <v>-157887.84000000003</v>
      </c>
      <c r="H12" s="32"/>
      <c r="I12" s="120">
        <v>0.35389999999999999</v>
      </c>
      <c r="J12" s="101" t="s">
        <v>88</v>
      </c>
      <c r="K12" s="7"/>
    </row>
    <row r="13" spans="2:12" x14ac:dyDescent="0.25">
      <c r="B13" s="34" t="s">
        <v>94</v>
      </c>
      <c r="C13" s="31" t="s">
        <v>19</v>
      </c>
      <c r="D13" s="30"/>
      <c r="E13" s="31">
        <v>302585.03999999998</v>
      </c>
      <c r="F13" s="31">
        <f>E13/12</f>
        <v>25215.42</v>
      </c>
      <c r="G13" s="31">
        <v>14297.04</v>
      </c>
      <c r="H13" s="119">
        <v>3.2000000000000001E-2</v>
      </c>
      <c r="I13" s="118"/>
      <c r="J13" s="101" t="s">
        <v>95</v>
      </c>
      <c r="K13" s="7"/>
    </row>
    <row r="14" spans="2:12" x14ac:dyDescent="0.25">
      <c r="B14" s="34" t="s">
        <v>97</v>
      </c>
      <c r="C14" s="31" t="s">
        <v>98</v>
      </c>
      <c r="D14" s="30"/>
      <c r="E14" s="31">
        <v>299394.71999999997</v>
      </c>
      <c r="F14" s="31">
        <f>E14/12</f>
        <v>24949.559999999998</v>
      </c>
      <c r="G14" s="117">
        <f>E14-E13</f>
        <v>-3190.320000000007</v>
      </c>
      <c r="H14" s="32"/>
      <c r="I14" s="33"/>
      <c r="J14" s="101" t="s">
        <v>96</v>
      </c>
      <c r="K14" s="7"/>
    </row>
    <row r="15" spans="2:12" x14ac:dyDescent="0.25">
      <c r="B15" s="34" t="s">
        <v>114</v>
      </c>
      <c r="C15" s="31" t="s">
        <v>115</v>
      </c>
      <c r="D15" s="35" t="s">
        <v>116</v>
      </c>
      <c r="E15" s="31">
        <v>299394.71999999997</v>
      </c>
      <c r="F15" s="31">
        <f>E15/12</f>
        <v>24949.559999999998</v>
      </c>
      <c r="G15" s="31"/>
      <c r="H15" s="32"/>
      <c r="I15" s="33"/>
      <c r="J15" s="30" t="s">
        <v>113</v>
      </c>
      <c r="K15" s="7"/>
    </row>
    <row r="16" spans="2:12" x14ac:dyDescent="0.25">
      <c r="B16" s="34" t="s">
        <v>121</v>
      </c>
      <c r="C16" s="31" t="s">
        <v>122</v>
      </c>
      <c r="D16" s="31" t="s">
        <v>146</v>
      </c>
      <c r="E16" s="31">
        <v>315139.18</v>
      </c>
      <c r="F16" s="31">
        <v>26261.599999999999</v>
      </c>
      <c r="G16" s="31">
        <v>15744.48</v>
      </c>
      <c r="H16" s="32"/>
      <c r="I16" s="33"/>
      <c r="J16" s="30" t="s">
        <v>123</v>
      </c>
      <c r="K16" s="7"/>
    </row>
    <row r="17" spans="2:11" x14ac:dyDescent="0.25">
      <c r="B17" s="34" t="s">
        <v>144</v>
      </c>
      <c r="C17" s="31" t="s">
        <v>145</v>
      </c>
      <c r="D17" s="31" t="s">
        <v>146</v>
      </c>
      <c r="E17" s="31">
        <v>307309.06</v>
      </c>
      <c r="F17" s="31">
        <v>25609.09</v>
      </c>
      <c r="G17" s="117">
        <v>-7830.12</v>
      </c>
      <c r="H17" s="32"/>
      <c r="I17" s="33"/>
      <c r="J17" s="30" t="s">
        <v>147</v>
      </c>
      <c r="K17" s="7"/>
    </row>
    <row r="18" spans="2:11" x14ac:dyDescent="0.25">
      <c r="B18" s="36" t="s">
        <v>10</v>
      </c>
      <c r="C18" s="37"/>
      <c r="D18" s="38"/>
      <c r="E18" s="39"/>
      <c r="F18" s="39"/>
      <c r="G18" s="39"/>
      <c r="H18" s="40">
        <f>SUM(H5:H15)</f>
        <v>3.2000000000000001E-2</v>
      </c>
      <c r="I18" s="41">
        <f>SUM(I5:I15)</f>
        <v>0.35389999999999999</v>
      </c>
      <c r="J18" s="38"/>
      <c r="K18" s="8"/>
    </row>
    <row r="19" spans="2:11" x14ac:dyDescent="0.25">
      <c r="C19" s="9"/>
      <c r="E19" s="9"/>
      <c r="F19" s="9"/>
      <c r="G19" s="9"/>
      <c r="H19" s="10"/>
      <c r="I19" s="11"/>
    </row>
    <row r="20" spans="2:11" x14ac:dyDescent="0.25">
      <c r="E20" s="9"/>
      <c r="F20" s="13"/>
      <c r="G20" s="13"/>
      <c r="H20" s="28"/>
    </row>
    <row r="21" spans="2:11" x14ac:dyDescent="0.25">
      <c r="E21" s="27"/>
      <c r="H21" s="28"/>
      <c r="K21" s="12"/>
    </row>
    <row r="22" spans="2:11" x14ac:dyDescent="0.25">
      <c r="E22" s="26"/>
      <c r="H22" s="28"/>
    </row>
    <row r="23" spans="2:11" x14ac:dyDescent="0.25">
      <c r="E23" s="13">
        <f>E16-E17</f>
        <v>7830.1199999999953</v>
      </c>
      <c r="H23" s="28"/>
    </row>
    <row r="24" spans="2:11" x14ac:dyDescent="0.25">
      <c r="H24" s="28"/>
    </row>
  </sheetData>
  <mergeCells count="1">
    <mergeCell ref="K3:L3"/>
  </mergeCells>
  <phoneticPr fontId="16" type="noConversion"/>
  <conditionalFormatting sqref="C1:C15 C17:C1048576">
    <cfRule type="containsText" dxfId="3" priority="15" operator="containsText" text="acréscimo">
      <formula>NOT(ISERROR(SEARCH("acréscimo",C1)))</formula>
    </cfRule>
    <cfRule type="containsText" dxfId="2" priority="16" operator="containsText" text="supressão">
      <formula>NOT(ISERROR(SEARCH("supressão",C1)))</formula>
    </cfRule>
  </conditionalFormatting>
  <conditionalFormatting sqref="C16">
    <cfRule type="containsText" dxfId="1" priority="1" operator="containsText" text="acréscimo">
      <formula>NOT(ISERROR(SEARCH("acréscimo",C16)))</formula>
    </cfRule>
    <cfRule type="containsText" dxfId="0" priority="2" operator="containsText" text="supressão">
      <formula>NOT(ISERROR(SEARCH("supressão",C16)))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253"/>
  <sheetViews>
    <sheetView showGridLines="0" topLeftCell="A54" zoomScaleNormal="100" workbookViewId="0">
      <selection activeCell="E69" sqref="E69"/>
    </sheetView>
  </sheetViews>
  <sheetFormatPr defaultRowHeight="15" x14ac:dyDescent="0.25"/>
  <cols>
    <col min="2" max="2" width="5.28515625" bestFit="1" customWidth="1"/>
    <col min="3" max="3" width="38.28515625" bestFit="1" customWidth="1"/>
    <col min="4" max="8" width="15.85546875" customWidth="1"/>
    <col min="9" max="9" width="16.85546875" bestFit="1" customWidth="1"/>
    <col min="10" max="10" width="10" bestFit="1" customWidth="1"/>
    <col min="11" max="11" width="15.28515625" bestFit="1" customWidth="1"/>
  </cols>
  <sheetData>
    <row r="1" spans="2:9" ht="15.75" thickBot="1" x14ac:dyDescent="0.3"/>
    <row r="2" spans="2:9" ht="15.75" thickBot="1" x14ac:dyDescent="0.3">
      <c r="B2" s="135" t="s">
        <v>60</v>
      </c>
      <c r="C2" s="135"/>
      <c r="D2" s="135"/>
      <c r="E2" s="135"/>
      <c r="F2" s="135"/>
      <c r="G2" s="135"/>
    </row>
    <row r="3" spans="2:9" ht="45.75" thickBot="1" x14ac:dyDescent="0.3">
      <c r="B3" s="17" t="s">
        <v>0</v>
      </c>
      <c r="C3" s="18" t="s">
        <v>11</v>
      </c>
      <c r="D3" s="18" t="s">
        <v>12</v>
      </c>
      <c r="E3" s="18" t="s">
        <v>13</v>
      </c>
      <c r="F3" s="18" t="s">
        <v>14</v>
      </c>
      <c r="G3" s="18" t="s">
        <v>15</v>
      </c>
    </row>
    <row r="4" spans="2:9" ht="15.75" thickBot="1" x14ac:dyDescent="0.3">
      <c r="B4" s="14">
        <v>1</v>
      </c>
      <c r="C4" s="15" t="s">
        <v>63</v>
      </c>
      <c r="D4" s="15">
        <v>1</v>
      </c>
      <c r="E4" s="16">
        <v>10414.48</v>
      </c>
      <c r="F4" s="16">
        <f>D4*E4</f>
        <v>10414.48</v>
      </c>
      <c r="G4" s="16">
        <f>12*F4</f>
        <v>124973.75999999999</v>
      </c>
    </row>
    <row r="5" spans="2:9" ht="15.75" thickBot="1" x14ac:dyDescent="0.3">
      <c r="B5" s="14">
        <v>2</v>
      </c>
      <c r="C5" s="15" t="s">
        <v>64</v>
      </c>
      <c r="D5" s="15">
        <v>2</v>
      </c>
      <c r="E5" s="16">
        <v>12620.22</v>
      </c>
      <c r="F5" s="16">
        <f t="shared" ref="F5" si="0">D5*E5</f>
        <v>25240.44</v>
      </c>
      <c r="G5" s="16">
        <f t="shared" ref="G5" si="1">12*F5</f>
        <v>302885.27999999997</v>
      </c>
    </row>
    <row r="6" spans="2:9" ht="15.75" thickBot="1" x14ac:dyDescent="0.3">
      <c r="B6" s="134" t="s">
        <v>1</v>
      </c>
      <c r="C6" s="134"/>
      <c r="D6" s="21">
        <f>SUM(D4:D5)</f>
        <v>3</v>
      </c>
      <c r="E6" s="22">
        <f>SUM(E4:E5)</f>
        <v>23034.699999999997</v>
      </c>
      <c r="F6" s="22">
        <f>SUM(F4:F5)</f>
        <v>35654.92</v>
      </c>
      <c r="G6" s="22">
        <f>SUM(G4:G5)</f>
        <v>427859.04</v>
      </c>
    </row>
    <row r="7" spans="2:9" ht="15.75" thickBot="1" x14ac:dyDescent="0.3">
      <c r="B7" s="135" t="s">
        <v>78</v>
      </c>
      <c r="C7" s="135"/>
      <c r="D7" s="135"/>
      <c r="E7" s="135"/>
      <c r="F7" s="135"/>
      <c r="G7" s="135"/>
    </row>
    <row r="8" spans="2:9" ht="45.75" thickBot="1" x14ac:dyDescent="0.3">
      <c r="B8" s="17" t="s">
        <v>0</v>
      </c>
      <c r="C8" s="18" t="s">
        <v>11</v>
      </c>
      <c r="D8" s="18" t="s">
        <v>12</v>
      </c>
      <c r="E8" s="18" t="s">
        <v>13</v>
      </c>
      <c r="F8" s="18" t="s">
        <v>14</v>
      </c>
      <c r="G8" s="18" t="s">
        <v>15</v>
      </c>
    </row>
    <row r="9" spans="2:9" ht="15.75" thickBot="1" x14ac:dyDescent="0.3">
      <c r="B9" s="97">
        <v>1</v>
      </c>
      <c r="C9" s="15" t="s">
        <v>63</v>
      </c>
      <c r="D9" s="15">
        <v>1</v>
      </c>
      <c r="E9" s="16">
        <v>10475.91</v>
      </c>
      <c r="F9" s="16">
        <f>D9*E9</f>
        <v>10475.91</v>
      </c>
      <c r="G9" s="16">
        <f>12*F9</f>
        <v>125710.92</v>
      </c>
    </row>
    <row r="10" spans="2:9" ht="15.75" thickBot="1" x14ac:dyDescent="0.3">
      <c r="B10" s="97">
        <v>2</v>
      </c>
      <c r="C10" s="15" t="s">
        <v>64</v>
      </c>
      <c r="D10" s="15">
        <v>2</v>
      </c>
      <c r="E10" s="16">
        <v>12689.23</v>
      </c>
      <c r="F10" s="16">
        <f t="shared" ref="F10" si="2">D10*E10</f>
        <v>25378.46</v>
      </c>
      <c r="G10" s="16">
        <f t="shared" ref="G10" si="3">12*F10</f>
        <v>304541.52</v>
      </c>
    </row>
    <row r="11" spans="2:9" ht="15.75" thickBot="1" x14ac:dyDescent="0.3">
      <c r="B11" s="134" t="s">
        <v>1</v>
      </c>
      <c r="C11" s="134"/>
      <c r="D11" s="21">
        <f>SUM(D9:D10)</f>
        <v>3</v>
      </c>
      <c r="E11" s="22"/>
      <c r="F11" s="22">
        <f>SUM(F9:F10)</f>
        <v>35854.369999999995</v>
      </c>
      <c r="G11" s="22">
        <f>SUM(G9:G10)</f>
        <v>430252.44</v>
      </c>
      <c r="H11" s="1"/>
      <c r="I11" s="1"/>
    </row>
    <row r="12" spans="2:9" ht="45.75" thickBot="1" x14ac:dyDescent="0.3">
      <c r="B12" s="135" t="s">
        <v>79</v>
      </c>
      <c r="C12" s="135"/>
      <c r="D12" s="135"/>
      <c r="E12" s="135"/>
      <c r="F12" s="135"/>
      <c r="G12" s="135"/>
      <c r="H12" s="114" t="s">
        <v>16</v>
      </c>
      <c r="I12" s="1"/>
    </row>
    <row r="13" spans="2:9" ht="45.75" thickBot="1" x14ac:dyDescent="0.3">
      <c r="B13" s="17" t="s">
        <v>0</v>
      </c>
      <c r="C13" s="18" t="s">
        <v>11</v>
      </c>
      <c r="D13" s="18" t="s">
        <v>12</v>
      </c>
      <c r="E13" s="18" t="s">
        <v>13</v>
      </c>
      <c r="F13" s="18" t="s">
        <v>14</v>
      </c>
      <c r="G13" s="111" t="s">
        <v>15</v>
      </c>
      <c r="H13" s="115">
        <f>G16-G6</f>
        <v>3582.0000000000582</v>
      </c>
      <c r="I13" s="1"/>
    </row>
    <row r="14" spans="2:9" ht="15.75" thickBot="1" x14ac:dyDescent="0.3">
      <c r="B14" s="97">
        <v>1</v>
      </c>
      <c r="C14" s="15" t="s">
        <v>63</v>
      </c>
      <c r="D14" s="15">
        <v>1</v>
      </c>
      <c r="E14" s="16">
        <v>10507.42</v>
      </c>
      <c r="F14" s="16">
        <f>D14*E14</f>
        <v>10507.42</v>
      </c>
      <c r="G14" s="112">
        <f>12*F14</f>
        <v>126089.04000000001</v>
      </c>
      <c r="H14" s="116"/>
      <c r="I14" s="1"/>
    </row>
    <row r="15" spans="2:9" ht="15.75" thickBot="1" x14ac:dyDescent="0.3">
      <c r="B15" s="97">
        <v>2</v>
      </c>
      <c r="C15" s="15" t="s">
        <v>64</v>
      </c>
      <c r="D15" s="15">
        <v>2</v>
      </c>
      <c r="E15" s="16">
        <v>12723</v>
      </c>
      <c r="F15" s="16">
        <f t="shared" ref="F15" si="4">D15*E15</f>
        <v>25446</v>
      </c>
      <c r="G15" s="112">
        <f t="shared" ref="G15" si="5">12*F15</f>
        <v>305352</v>
      </c>
      <c r="H15" s="116"/>
      <c r="I15" s="1"/>
    </row>
    <row r="16" spans="2:9" ht="15.75" thickBot="1" x14ac:dyDescent="0.3">
      <c r="B16" s="134" t="s">
        <v>1</v>
      </c>
      <c r="C16" s="134"/>
      <c r="D16" s="21">
        <f>SUM(D14:D15)</f>
        <v>3</v>
      </c>
      <c r="E16" s="22"/>
      <c r="F16" s="22">
        <f>SUM(F14:F15)</f>
        <v>35953.42</v>
      </c>
      <c r="G16" s="113">
        <f>SUM(G14:G15)</f>
        <v>431441.04000000004</v>
      </c>
      <c r="H16" s="116"/>
      <c r="I16" s="1"/>
    </row>
    <row r="17" spans="2:9" ht="15.75" thickBot="1" x14ac:dyDescent="0.3">
      <c r="B17" s="108"/>
      <c r="C17" s="108"/>
      <c r="D17" s="109"/>
      <c r="E17" s="110"/>
      <c r="F17" s="110"/>
      <c r="G17" s="110"/>
      <c r="H17" s="1"/>
      <c r="I17" s="1"/>
    </row>
    <row r="18" spans="2:9" ht="30.75" thickBot="1" x14ac:dyDescent="0.3">
      <c r="B18" s="136" t="s">
        <v>82</v>
      </c>
      <c r="C18" s="137"/>
      <c r="D18" s="137"/>
      <c r="E18" s="137"/>
      <c r="F18" s="137"/>
      <c r="G18" s="138"/>
      <c r="H18" s="20" t="s">
        <v>80</v>
      </c>
    </row>
    <row r="19" spans="2:9" ht="45.75" thickBot="1" x14ac:dyDescent="0.3">
      <c r="B19" s="17" t="s">
        <v>0</v>
      </c>
      <c r="C19" s="18" t="s">
        <v>11</v>
      </c>
      <c r="D19" s="18" t="s">
        <v>12</v>
      </c>
      <c r="E19" s="18" t="s">
        <v>13</v>
      </c>
      <c r="F19" s="18" t="s">
        <v>14</v>
      </c>
      <c r="G19" s="18" t="s">
        <v>15</v>
      </c>
      <c r="H19" s="19">
        <f>G6</f>
        <v>427859.04</v>
      </c>
    </row>
    <row r="20" spans="2:9" ht="15.75" thickBot="1" x14ac:dyDescent="0.3">
      <c r="B20" s="97">
        <v>1</v>
      </c>
      <c r="C20" s="15" t="s">
        <v>63</v>
      </c>
      <c r="D20" s="15">
        <v>1</v>
      </c>
      <c r="E20" s="16">
        <v>10507.42</v>
      </c>
      <c r="F20" s="16">
        <f>D20*E20</f>
        <v>10507.42</v>
      </c>
      <c r="G20" s="112">
        <f>12*F20</f>
        <v>126089.04000000001</v>
      </c>
      <c r="H20" s="132">
        <f>G16</f>
        <v>431441.04000000004</v>
      </c>
      <c r="I20" s="1"/>
    </row>
    <row r="21" spans="2:9" ht="15.75" thickBot="1" x14ac:dyDescent="0.3">
      <c r="B21" s="97">
        <v>2</v>
      </c>
      <c r="C21" s="15" t="s">
        <v>64</v>
      </c>
      <c r="D21" s="15">
        <v>2</v>
      </c>
      <c r="E21" s="16">
        <v>12723</v>
      </c>
      <c r="F21" s="16">
        <f t="shared" ref="F21" si="6">D21*E21</f>
        <v>25446</v>
      </c>
      <c r="G21" s="112">
        <f t="shared" ref="G21" si="7">12*F21</f>
        <v>305352</v>
      </c>
      <c r="H21" s="133"/>
      <c r="I21" s="1"/>
    </row>
    <row r="22" spans="2:9" ht="15.75" thickBot="1" x14ac:dyDescent="0.3">
      <c r="B22" s="134" t="s">
        <v>1</v>
      </c>
      <c r="C22" s="134"/>
      <c r="D22" s="21">
        <f>SUM(D20:D21)</f>
        <v>3</v>
      </c>
      <c r="E22" s="22"/>
      <c r="F22" s="22">
        <f>SUM(F20:F21)</f>
        <v>35953.42</v>
      </c>
      <c r="G22" s="113">
        <f>SUM(G20:G21)</f>
        <v>431441.04000000004</v>
      </c>
      <c r="H22" s="19">
        <f>SUM(H19:H21)</f>
        <v>859300.08000000007</v>
      </c>
      <c r="I22" s="1"/>
    </row>
    <row r="23" spans="2:9" ht="15.75" thickBot="1" x14ac:dyDescent="0.3">
      <c r="B23" s="108"/>
      <c r="C23" s="108"/>
      <c r="D23" s="109"/>
      <c r="E23" s="110"/>
      <c r="F23" s="110"/>
      <c r="G23" s="110"/>
      <c r="I23" s="1"/>
    </row>
    <row r="24" spans="2:9" ht="45.75" thickBot="1" x14ac:dyDescent="0.3">
      <c r="B24" s="135" t="s">
        <v>81</v>
      </c>
      <c r="C24" s="135"/>
      <c r="D24" s="135"/>
      <c r="E24" s="135"/>
      <c r="F24" s="135"/>
      <c r="G24" s="135"/>
      <c r="H24" s="114" t="s">
        <v>16</v>
      </c>
      <c r="I24" s="1"/>
    </row>
    <row r="25" spans="2:9" ht="45.75" thickBot="1" x14ac:dyDescent="0.3">
      <c r="B25" s="17" t="s">
        <v>0</v>
      </c>
      <c r="C25" s="18" t="s">
        <v>11</v>
      </c>
      <c r="D25" s="18" t="s">
        <v>12</v>
      </c>
      <c r="E25" s="18" t="s">
        <v>13</v>
      </c>
      <c r="F25" s="18" t="s">
        <v>14</v>
      </c>
      <c r="G25" s="111" t="s">
        <v>15</v>
      </c>
      <c r="H25" s="115">
        <f>G28-G22</f>
        <v>14734.79999999993</v>
      </c>
      <c r="I25" s="1"/>
    </row>
    <row r="26" spans="2:9" ht="15.75" thickBot="1" x14ac:dyDescent="0.3">
      <c r="B26" s="97">
        <v>1</v>
      </c>
      <c r="C26" s="15" t="s">
        <v>63</v>
      </c>
      <c r="D26" s="15">
        <v>1</v>
      </c>
      <c r="E26" s="16">
        <v>10866.68</v>
      </c>
      <c r="F26" s="16">
        <f>D26*E26</f>
        <v>10866.68</v>
      </c>
      <c r="G26" s="112">
        <f>12*F26</f>
        <v>130400.16</v>
      </c>
      <c r="H26" s="116"/>
      <c r="I26" s="1"/>
    </row>
    <row r="27" spans="2:9" ht="15.75" thickBot="1" x14ac:dyDescent="0.3">
      <c r="B27" s="97">
        <v>2</v>
      </c>
      <c r="C27" s="15" t="s">
        <v>64</v>
      </c>
      <c r="D27" s="15">
        <v>2</v>
      </c>
      <c r="E27" s="16">
        <v>13157.32</v>
      </c>
      <c r="F27" s="16">
        <f t="shared" ref="F27" si="8">D27*E27</f>
        <v>26314.639999999999</v>
      </c>
      <c r="G27" s="112">
        <f t="shared" ref="G27" si="9">12*F27</f>
        <v>315775.68</v>
      </c>
      <c r="H27" s="116"/>
      <c r="I27" s="1"/>
    </row>
    <row r="28" spans="2:9" ht="15.75" thickBot="1" x14ac:dyDescent="0.3">
      <c r="B28" s="134" t="s">
        <v>1</v>
      </c>
      <c r="C28" s="134"/>
      <c r="D28" s="21">
        <f>SUM(D26:D27)</f>
        <v>3</v>
      </c>
      <c r="E28" s="22"/>
      <c r="F28" s="22">
        <f>SUM(F26:F27)</f>
        <v>37181.32</v>
      </c>
      <c r="G28" s="113">
        <f>SUM(G26:G27)</f>
        <v>446175.83999999997</v>
      </c>
      <c r="H28" s="115">
        <f>H25+H22</f>
        <v>874034.88</v>
      </c>
      <c r="I28" s="1"/>
    </row>
    <row r="29" spans="2:9" ht="15.75" thickBot="1" x14ac:dyDescent="0.3">
      <c r="C29" s="108"/>
      <c r="D29" s="109"/>
      <c r="E29" s="110"/>
      <c r="F29" s="110"/>
      <c r="G29" s="110"/>
      <c r="H29" s="1"/>
      <c r="I29" s="1"/>
    </row>
    <row r="30" spans="2:9" ht="30.75" thickBot="1" x14ac:dyDescent="0.3">
      <c r="B30" s="136" t="s">
        <v>91</v>
      </c>
      <c r="C30" s="137"/>
      <c r="D30" s="137"/>
      <c r="E30" s="137"/>
      <c r="F30" s="137"/>
      <c r="G30" s="138"/>
      <c r="H30" s="20" t="s">
        <v>80</v>
      </c>
      <c r="I30" s="1"/>
    </row>
    <row r="31" spans="2:9" ht="45.75" thickBot="1" x14ac:dyDescent="0.3">
      <c r="B31" s="17" t="s">
        <v>0</v>
      </c>
      <c r="C31" s="18" t="s">
        <v>11</v>
      </c>
      <c r="D31" s="18" t="s">
        <v>12</v>
      </c>
      <c r="E31" s="18" t="s">
        <v>13</v>
      </c>
      <c r="F31" s="18" t="s">
        <v>14</v>
      </c>
      <c r="G31" s="18" t="s">
        <v>15</v>
      </c>
      <c r="H31" s="19">
        <f>G18</f>
        <v>0</v>
      </c>
      <c r="I31" s="1"/>
    </row>
    <row r="32" spans="2:9" ht="15.75" thickBot="1" x14ac:dyDescent="0.3">
      <c r="B32" s="97">
        <v>1</v>
      </c>
      <c r="C32" s="15" t="s">
        <v>63</v>
      </c>
      <c r="D32" s="15">
        <v>1</v>
      </c>
      <c r="E32" s="16">
        <v>10866.68</v>
      </c>
      <c r="F32" s="16">
        <f>D32*E32</f>
        <v>10866.68</v>
      </c>
      <c r="G32" s="112">
        <f>12*F32</f>
        <v>130400.16</v>
      </c>
      <c r="H32" s="132"/>
      <c r="I32" s="1"/>
    </row>
    <row r="33" spans="2:9" ht="15.75" thickBot="1" x14ac:dyDescent="0.3">
      <c r="B33" s="97">
        <v>2</v>
      </c>
      <c r="C33" s="15" t="s">
        <v>64</v>
      </c>
      <c r="D33" s="15">
        <v>2</v>
      </c>
      <c r="E33" s="16">
        <v>13157.32</v>
      </c>
      <c r="F33" s="16">
        <f t="shared" ref="F33" si="10">D33*E33</f>
        <v>26314.639999999999</v>
      </c>
      <c r="G33" s="112">
        <f t="shared" ref="G33" si="11">12*F33</f>
        <v>315775.68</v>
      </c>
      <c r="H33" s="133"/>
      <c r="I33" s="1"/>
    </row>
    <row r="34" spans="2:9" ht="15.75" thickBot="1" x14ac:dyDescent="0.3">
      <c r="B34" s="134" t="s">
        <v>1</v>
      </c>
      <c r="C34" s="134"/>
      <c r="D34" s="21">
        <f>SUM(D32:D33)</f>
        <v>3</v>
      </c>
      <c r="E34" s="22"/>
      <c r="F34" s="22">
        <f>SUM(F32:F33)</f>
        <v>37181.32</v>
      </c>
      <c r="G34" s="113">
        <f>SUM(G32:G33)</f>
        <v>446175.83999999997</v>
      </c>
      <c r="H34" s="19"/>
    </row>
    <row r="35" spans="2:9" ht="15.75" thickBot="1" x14ac:dyDescent="0.3">
      <c r="B35" s="108"/>
      <c r="C35" s="108"/>
      <c r="D35" s="109"/>
      <c r="E35" s="110"/>
      <c r="F35" s="110"/>
      <c r="G35" s="110"/>
      <c r="H35" s="61"/>
    </row>
    <row r="36" spans="2:9" ht="30.75" thickBot="1" x14ac:dyDescent="0.3">
      <c r="B36" s="136" t="s">
        <v>92</v>
      </c>
      <c r="C36" s="137"/>
      <c r="D36" s="137"/>
      <c r="E36" s="137"/>
      <c r="F36" s="137"/>
      <c r="G36" s="138"/>
      <c r="H36" s="20" t="s">
        <v>80</v>
      </c>
    </row>
    <row r="37" spans="2:9" ht="45.75" thickBot="1" x14ac:dyDescent="0.3">
      <c r="B37" s="17" t="s">
        <v>0</v>
      </c>
      <c r="C37" s="18" t="s">
        <v>11</v>
      </c>
      <c r="D37" s="18" t="s">
        <v>12</v>
      </c>
      <c r="E37" s="18" t="s">
        <v>13</v>
      </c>
      <c r="F37" s="18" t="s">
        <v>14</v>
      </c>
      <c r="G37" s="18" t="s">
        <v>15</v>
      </c>
      <c r="H37" s="19"/>
    </row>
    <row r="38" spans="2:9" ht="15.75" thickBot="1" x14ac:dyDescent="0.3">
      <c r="B38" s="97">
        <v>1</v>
      </c>
      <c r="C38" s="15" t="s">
        <v>63</v>
      </c>
      <c r="D38" s="15">
        <v>1</v>
      </c>
      <c r="E38" s="16">
        <v>10866.68</v>
      </c>
      <c r="F38" s="16">
        <f>D38*E38</f>
        <v>10866.68</v>
      </c>
      <c r="G38" s="112">
        <f>12*F38</f>
        <v>130400.16</v>
      </c>
      <c r="H38" s="132"/>
    </row>
    <row r="39" spans="2:9" ht="15.75" thickBot="1" x14ac:dyDescent="0.3">
      <c r="B39" s="97">
        <v>2</v>
      </c>
      <c r="C39" s="15" t="s">
        <v>64</v>
      </c>
      <c r="D39" s="15">
        <v>1</v>
      </c>
      <c r="E39" s="16">
        <v>13157.32</v>
      </c>
      <c r="F39" s="16">
        <f t="shared" ref="F39" si="12">D39*E39</f>
        <v>13157.32</v>
      </c>
      <c r="G39" s="112">
        <f t="shared" ref="G39" si="13">12*F39</f>
        <v>157887.84</v>
      </c>
      <c r="H39" s="133"/>
    </row>
    <row r="40" spans="2:9" ht="15.75" thickBot="1" x14ac:dyDescent="0.3">
      <c r="B40" s="134" t="s">
        <v>1</v>
      </c>
      <c r="C40" s="134"/>
      <c r="D40" s="21">
        <f>SUM(D38:D39)</f>
        <v>2</v>
      </c>
      <c r="E40" s="22"/>
      <c r="F40" s="22">
        <f>SUM(F38:F39)</f>
        <v>24024</v>
      </c>
      <c r="G40" s="113">
        <f>SUM(G38:G39)</f>
        <v>288288</v>
      </c>
      <c r="H40" s="19"/>
    </row>
    <row r="41" spans="2:9" ht="15.75" thickBot="1" x14ac:dyDescent="0.3">
      <c r="B41" s="108"/>
      <c r="C41" s="108"/>
      <c r="D41" s="109"/>
      <c r="E41" s="110"/>
      <c r="F41" s="110"/>
      <c r="G41" s="110"/>
      <c r="H41" s="61"/>
    </row>
    <row r="42" spans="2:9" ht="30.75" thickBot="1" x14ac:dyDescent="0.3">
      <c r="B42" s="136" t="s">
        <v>100</v>
      </c>
      <c r="C42" s="137"/>
      <c r="D42" s="137"/>
      <c r="E42" s="137"/>
      <c r="F42" s="137"/>
      <c r="G42" s="138"/>
      <c r="H42" s="20" t="s">
        <v>80</v>
      </c>
    </row>
    <row r="43" spans="2:9" ht="45.75" thickBot="1" x14ac:dyDescent="0.3">
      <c r="B43" s="17" t="s">
        <v>0</v>
      </c>
      <c r="C43" s="18" t="s">
        <v>11</v>
      </c>
      <c r="D43" s="18" t="s">
        <v>12</v>
      </c>
      <c r="E43" s="18" t="s">
        <v>13</v>
      </c>
      <c r="F43" s="18" t="s">
        <v>14</v>
      </c>
      <c r="G43" s="18" t="s">
        <v>15</v>
      </c>
      <c r="H43" s="19"/>
    </row>
    <row r="44" spans="2:9" ht="15.75" thickBot="1" x14ac:dyDescent="0.3">
      <c r="B44" s="97">
        <v>1</v>
      </c>
      <c r="C44" s="15" t="s">
        <v>63</v>
      </c>
      <c r="D44" s="15">
        <v>1</v>
      </c>
      <c r="E44" s="16">
        <v>10866.68</v>
      </c>
      <c r="F44" s="16">
        <f>D44*E44</f>
        <v>10866.68</v>
      </c>
      <c r="G44" s="112">
        <f>12*F44</f>
        <v>130400.16</v>
      </c>
      <c r="H44" s="132"/>
    </row>
    <row r="45" spans="2:9" ht="15.75" thickBot="1" x14ac:dyDescent="0.3">
      <c r="B45" s="97">
        <v>2</v>
      </c>
      <c r="C45" s="15" t="s">
        <v>64</v>
      </c>
      <c r="D45" s="15">
        <v>1</v>
      </c>
      <c r="E45" s="16">
        <v>14348.74</v>
      </c>
      <c r="F45" s="16">
        <f t="shared" ref="F45" si="14">D45*E45</f>
        <v>14348.74</v>
      </c>
      <c r="G45" s="112">
        <f t="shared" ref="G45" si="15">12*F45</f>
        <v>172184.88</v>
      </c>
      <c r="H45" s="133"/>
    </row>
    <row r="46" spans="2:9" ht="15.75" thickBot="1" x14ac:dyDescent="0.3">
      <c r="B46" s="134" t="s">
        <v>1</v>
      </c>
      <c r="C46" s="134"/>
      <c r="D46" s="21">
        <f>SUM(D44:D45)</f>
        <v>2</v>
      </c>
      <c r="E46" s="22"/>
      <c r="F46" s="22">
        <f>SUM(F44:F45)</f>
        <v>25215.42</v>
      </c>
      <c r="G46" s="113">
        <f>SUM(G44:G45)</f>
        <v>302585.04000000004</v>
      </c>
      <c r="H46" s="19"/>
    </row>
    <row r="47" spans="2:9" ht="15.75" thickBot="1" x14ac:dyDescent="0.3">
      <c r="B47" s="108"/>
      <c r="C47" s="108"/>
      <c r="D47" s="109"/>
      <c r="E47" s="110"/>
      <c r="F47" s="110"/>
      <c r="G47" s="110"/>
      <c r="H47" s="61"/>
    </row>
    <row r="48" spans="2:9" ht="45.75" thickBot="1" x14ac:dyDescent="0.3">
      <c r="B48" s="135" t="s">
        <v>101</v>
      </c>
      <c r="C48" s="135"/>
      <c r="D48" s="135"/>
      <c r="E48" s="135"/>
      <c r="F48" s="135"/>
      <c r="G48" s="135"/>
      <c r="H48" s="114" t="s">
        <v>16</v>
      </c>
    </row>
    <row r="49" spans="2:8" ht="45.75" thickBot="1" x14ac:dyDescent="0.3">
      <c r="B49" s="17" t="s">
        <v>0</v>
      </c>
      <c r="C49" s="18" t="s">
        <v>11</v>
      </c>
      <c r="D49" s="18" t="s">
        <v>12</v>
      </c>
      <c r="E49" s="18" t="s">
        <v>13</v>
      </c>
      <c r="F49" s="18" t="s">
        <v>14</v>
      </c>
      <c r="G49" s="111" t="s">
        <v>15</v>
      </c>
      <c r="H49" s="115">
        <f>G52-G46</f>
        <v>-3190.3200000000652</v>
      </c>
    </row>
    <row r="50" spans="2:8" ht="15.75" thickBot="1" x14ac:dyDescent="0.3">
      <c r="B50" s="97">
        <v>1</v>
      </c>
      <c r="C50" s="15" t="s">
        <v>63</v>
      </c>
      <c r="D50" s="15">
        <v>1</v>
      </c>
      <c r="E50" s="16">
        <v>10688.38</v>
      </c>
      <c r="F50" s="16">
        <f>D50*E50</f>
        <v>10688.38</v>
      </c>
      <c r="G50" s="112">
        <f>12*F50</f>
        <v>128260.56</v>
      </c>
      <c r="H50" s="116"/>
    </row>
    <row r="51" spans="2:8" ht="15.75" thickBot="1" x14ac:dyDescent="0.3">
      <c r="B51" s="97">
        <v>2</v>
      </c>
      <c r="C51" s="15" t="s">
        <v>64</v>
      </c>
      <c r="D51" s="15">
        <v>1</v>
      </c>
      <c r="E51" s="16">
        <v>14261.18</v>
      </c>
      <c r="F51" s="16">
        <f t="shared" ref="F51" si="16">D51*E51</f>
        <v>14261.18</v>
      </c>
      <c r="G51" s="112">
        <f t="shared" ref="G51" si="17">12*F51</f>
        <v>171134.16</v>
      </c>
      <c r="H51" s="116"/>
    </row>
    <row r="52" spans="2:8" ht="15.75" thickBot="1" x14ac:dyDescent="0.3">
      <c r="B52" s="134" t="s">
        <v>1</v>
      </c>
      <c r="C52" s="134"/>
      <c r="D52" s="21">
        <f>SUM(D50:D51)</f>
        <v>2</v>
      </c>
      <c r="E52" s="22"/>
      <c r="F52" s="22">
        <f>SUM(F50:F51)</f>
        <v>24949.559999999998</v>
      </c>
      <c r="G52" s="113">
        <f>SUM(G50:G51)</f>
        <v>299394.71999999997</v>
      </c>
      <c r="H52" s="115">
        <f>H49+H46</f>
        <v>-3190.3200000000652</v>
      </c>
    </row>
    <row r="53" spans="2:8" ht="15.75" thickBot="1" x14ac:dyDescent="0.3">
      <c r="B53" s="108"/>
      <c r="C53" s="108"/>
      <c r="D53" s="109"/>
      <c r="E53" s="110"/>
      <c r="F53" s="110"/>
      <c r="G53" s="110"/>
      <c r="H53" s="61"/>
    </row>
    <row r="54" spans="2:8" ht="30.75" thickBot="1" x14ac:dyDescent="0.3">
      <c r="B54" s="136" t="s">
        <v>117</v>
      </c>
      <c r="C54" s="137"/>
      <c r="D54" s="137"/>
      <c r="E54" s="137"/>
      <c r="F54" s="137"/>
      <c r="G54" s="138"/>
      <c r="H54" s="20" t="s">
        <v>80</v>
      </c>
    </row>
    <row r="55" spans="2:8" ht="45.75" thickBot="1" x14ac:dyDescent="0.3">
      <c r="B55" s="17" t="s">
        <v>0</v>
      </c>
      <c r="C55" s="18" t="s">
        <v>11</v>
      </c>
      <c r="D55" s="18" t="s">
        <v>12</v>
      </c>
      <c r="E55" s="18" t="s">
        <v>13</v>
      </c>
      <c r="F55" s="18" t="s">
        <v>14</v>
      </c>
      <c r="G55" s="18" t="s">
        <v>15</v>
      </c>
      <c r="H55" s="19"/>
    </row>
    <row r="56" spans="2:8" ht="15.75" thickBot="1" x14ac:dyDescent="0.3">
      <c r="B56" s="97">
        <v>1</v>
      </c>
      <c r="C56" s="15" t="s">
        <v>63</v>
      </c>
      <c r="D56" s="15">
        <v>1</v>
      </c>
      <c r="E56" s="16">
        <v>10688.38</v>
      </c>
      <c r="F56" s="16">
        <f>D56*E56</f>
        <v>10688.38</v>
      </c>
      <c r="G56" s="112">
        <f>12*F56</f>
        <v>128260.56</v>
      </c>
      <c r="H56" s="132"/>
    </row>
    <row r="57" spans="2:8" ht="15.75" thickBot="1" x14ac:dyDescent="0.3">
      <c r="B57" s="97">
        <v>2</v>
      </c>
      <c r="C57" s="15" t="s">
        <v>64</v>
      </c>
      <c r="D57" s="15">
        <v>1</v>
      </c>
      <c r="E57" s="16">
        <v>14261.18</v>
      </c>
      <c r="F57" s="16">
        <f t="shared" ref="F57" si="18">D57*E57</f>
        <v>14261.18</v>
      </c>
      <c r="G57" s="112">
        <f t="shared" ref="G57" si="19">12*F57</f>
        <v>171134.16</v>
      </c>
      <c r="H57" s="133"/>
    </row>
    <row r="58" spans="2:8" ht="15.75" thickBot="1" x14ac:dyDescent="0.3">
      <c r="B58" s="134" t="s">
        <v>1</v>
      </c>
      <c r="C58" s="134"/>
      <c r="D58" s="21">
        <f>SUM(D56:D57)</f>
        <v>2</v>
      </c>
      <c r="E58" s="22"/>
      <c r="F58" s="22">
        <f>SUM(F56:F57)</f>
        <v>24949.559999999998</v>
      </c>
      <c r="G58" s="113">
        <f>SUM(G56:G57)</f>
        <v>299394.71999999997</v>
      </c>
      <c r="H58" s="19"/>
    </row>
    <row r="59" spans="2:8" ht="15.75" thickBot="1" x14ac:dyDescent="0.3"/>
    <row r="60" spans="2:8" ht="45.75" thickBot="1" x14ac:dyDescent="0.3">
      <c r="B60" s="135" t="s">
        <v>124</v>
      </c>
      <c r="C60" s="135"/>
      <c r="D60" s="135"/>
      <c r="E60" s="135"/>
      <c r="F60" s="135"/>
      <c r="G60" s="135"/>
      <c r="H60" s="114" t="s">
        <v>16</v>
      </c>
    </row>
    <row r="61" spans="2:8" ht="45.75" thickBot="1" x14ac:dyDescent="0.3">
      <c r="B61" s="17" t="s">
        <v>0</v>
      </c>
      <c r="C61" s="18" t="s">
        <v>11</v>
      </c>
      <c r="D61" s="18" t="s">
        <v>12</v>
      </c>
      <c r="E61" s="18" t="s">
        <v>13</v>
      </c>
      <c r="F61" s="18" t="s">
        <v>14</v>
      </c>
      <c r="G61" s="111" t="s">
        <v>15</v>
      </c>
      <c r="H61" s="115">
        <f>G64-G58</f>
        <v>15744.48000000004</v>
      </c>
    </row>
    <row r="62" spans="2:8" ht="15.75" thickBot="1" x14ac:dyDescent="0.3">
      <c r="B62" s="97">
        <v>1</v>
      </c>
      <c r="C62" s="15" t="s">
        <v>63</v>
      </c>
      <c r="D62" s="15">
        <v>1</v>
      </c>
      <c r="E62" s="16">
        <v>11249.43</v>
      </c>
      <c r="F62" s="16">
        <f>D62*E62</f>
        <v>11249.43</v>
      </c>
      <c r="G62" s="112">
        <f>12*F62</f>
        <v>134993.16</v>
      </c>
      <c r="H62" s="116"/>
    </row>
    <row r="63" spans="2:8" ht="15.75" thickBot="1" x14ac:dyDescent="0.3">
      <c r="B63" s="97">
        <v>2</v>
      </c>
      <c r="C63" s="15" t="s">
        <v>64</v>
      </c>
      <c r="D63" s="15">
        <v>1</v>
      </c>
      <c r="E63" s="16">
        <v>15012.17</v>
      </c>
      <c r="F63" s="16">
        <f t="shared" ref="F63" si="20">D63*E63</f>
        <v>15012.17</v>
      </c>
      <c r="G63" s="112">
        <f t="shared" ref="G63" si="21">12*F63</f>
        <v>180146.04</v>
      </c>
      <c r="H63" s="116"/>
    </row>
    <row r="64" spans="2:8" ht="15.75" thickBot="1" x14ac:dyDescent="0.3">
      <c r="B64" s="134" t="s">
        <v>1</v>
      </c>
      <c r="C64" s="134"/>
      <c r="D64" s="21">
        <f>SUM(D62:D63)</f>
        <v>2</v>
      </c>
      <c r="E64" s="22"/>
      <c r="F64" s="22">
        <f>SUM(F62:F63)</f>
        <v>26261.599999999999</v>
      </c>
      <c r="G64" s="113">
        <f>SUM(G62:G63)</f>
        <v>315139.20000000001</v>
      </c>
      <c r="H64" s="115">
        <f>H61+H58</f>
        <v>15744.48000000004</v>
      </c>
    </row>
    <row r="65" spans="2:8" ht="15.75" thickBot="1" x14ac:dyDescent="0.3"/>
    <row r="66" spans="2:8" ht="45.75" thickBot="1" x14ac:dyDescent="0.3">
      <c r="B66" s="135" t="s">
        <v>148</v>
      </c>
      <c r="C66" s="135"/>
      <c r="D66" s="135"/>
      <c r="E66" s="135"/>
      <c r="F66" s="135"/>
      <c r="G66" s="135"/>
      <c r="H66" s="114" t="s">
        <v>16</v>
      </c>
    </row>
    <row r="67" spans="2:8" ht="45.75" thickBot="1" x14ac:dyDescent="0.3">
      <c r="B67" s="17" t="s">
        <v>0</v>
      </c>
      <c r="C67" s="18" t="s">
        <v>11</v>
      </c>
      <c r="D67" s="18" t="s">
        <v>12</v>
      </c>
      <c r="E67" s="18" t="s">
        <v>13</v>
      </c>
      <c r="F67" s="18" t="s">
        <v>14</v>
      </c>
      <c r="G67" s="111" t="s">
        <v>15</v>
      </c>
      <c r="H67" s="115">
        <f>G70-G64</f>
        <v>-7830.1200000000536</v>
      </c>
    </row>
    <row r="68" spans="2:8" ht="15.75" thickBot="1" x14ac:dyDescent="0.3">
      <c r="B68" s="97">
        <v>1</v>
      </c>
      <c r="C68" s="15" t="s">
        <v>63</v>
      </c>
      <c r="D68" s="15">
        <v>1</v>
      </c>
      <c r="E68" s="16">
        <v>11249.43</v>
      </c>
      <c r="F68" s="16">
        <f>D68*E68</f>
        <v>11249.43</v>
      </c>
      <c r="G68" s="160">
        <f>12*F68</f>
        <v>134993.16</v>
      </c>
      <c r="H68" s="116"/>
    </row>
    <row r="69" spans="2:8" ht="15.75" thickBot="1" x14ac:dyDescent="0.3">
      <c r="B69" s="97">
        <v>2</v>
      </c>
      <c r="C69" s="15" t="s">
        <v>64</v>
      </c>
      <c r="D69" s="15">
        <v>1</v>
      </c>
      <c r="E69" s="16">
        <v>14359.66</v>
      </c>
      <c r="F69" s="16">
        <f t="shared" ref="F69" si="22">D69*E69</f>
        <v>14359.66</v>
      </c>
      <c r="G69" s="160">
        <f t="shared" ref="G69" si="23">12*F69</f>
        <v>172315.91999999998</v>
      </c>
      <c r="H69" s="116"/>
    </row>
    <row r="70" spans="2:8" ht="15.75" thickBot="1" x14ac:dyDescent="0.3">
      <c r="B70" s="134" t="s">
        <v>1</v>
      </c>
      <c r="C70" s="134"/>
      <c r="D70" s="21">
        <f>SUM(D68:D69)</f>
        <v>2</v>
      </c>
      <c r="E70" s="22"/>
      <c r="F70" s="22">
        <f>SUM(F68:F69)</f>
        <v>25609.09</v>
      </c>
      <c r="G70" s="113">
        <f>SUM(G68:G69)</f>
        <v>307309.07999999996</v>
      </c>
      <c r="H70" s="115">
        <f>H67+H64</f>
        <v>7914.359999999986</v>
      </c>
    </row>
    <row r="77" spans="2:8" s="1" customFormat="1" x14ac:dyDescent="0.25"/>
    <row r="145" spans="2:2" x14ac:dyDescent="0.25">
      <c r="B145" s="24"/>
    </row>
    <row r="146" spans="2:2" x14ac:dyDescent="0.25">
      <c r="B146" s="24"/>
    </row>
    <row r="147" spans="2:2" x14ac:dyDescent="0.25">
      <c r="B147" s="24"/>
    </row>
    <row r="148" spans="2:2" x14ac:dyDescent="0.25">
      <c r="B148" s="24"/>
    </row>
    <row r="149" spans="2:2" x14ac:dyDescent="0.25">
      <c r="B149" s="24"/>
    </row>
    <row r="150" spans="2:2" x14ac:dyDescent="0.25">
      <c r="B150" s="24"/>
    </row>
    <row r="151" spans="2:2" x14ac:dyDescent="0.25">
      <c r="B151" s="24"/>
    </row>
    <row r="152" spans="2:2" x14ac:dyDescent="0.25">
      <c r="B152" s="24" t="e">
        <f>#REF!+#REF!</f>
        <v>#REF!</v>
      </c>
    </row>
    <row r="153" spans="2:2" x14ac:dyDescent="0.25">
      <c r="B153" s="24" t="e">
        <f>#REF!+#REF!</f>
        <v>#REF!</v>
      </c>
    </row>
    <row r="154" spans="2:2" x14ac:dyDescent="0.25">
      <c r="B154" s="24"/>
    </row>
    <row r="246" spans="2:3" x14ac:dyDescent="0.25">
      <c r="B246" s="23"/>
      <c r="C246" s="29"/>
    </row>
    <row r="247" spans="2:3" x14ac:dyDescent="0.25">
      <c r="B247" s="23"/>
    </row>
    <row r="248" spans="2:3" x14ac:dyDescent="0.25">
      <c r="B248" s="23"/>
      <c r="C248" s="29"/>
    </row>
    <row r="249" spans="2:3" x14ac:dyDescent="0.25">
      <c r="B249" s="23"/>
    </row>
    <row r="250" spans="2:3" x14ac:dyDescent="0.25">
      <c r="B250" s="23"/>
    </row>
    <row r="251" spans="2:3" x14ac:dyDescent="0.25">
      <c r="B251" s="25"/>
    </row>
    <row r="252" spans="2:3" x14ac:dyDescent="0.25">
      <c r="B252" s="25"/>
    </row>
    <row r="253" spans="2:3" x14ac:dyDescent="0.25">
      <c r="B253" s="23"/>
    </row>
  </sheetData>
  <mergeCells count="29">
    <mergeCell ref="B66:G66"/>
    <mergeCell ref="B70:C70"/>
    <mergeCell ref="B60:G60"/>
    <mergeCell ref="B64:C64"/>
    <mergeCell ref="B16:C16"/>
    <mergeCell ref="B52:C52"/>
    <mergeCell ref="B2:G2"/>
    <mergeCell ref="B7:G7"/>
    <mergeCell ref="B11:C11"/>
    <mergeCell ref="B6:C6"/>
    <mergeCell ref="B12:G12"/>
    <mergeCell ref="B40:C40"/>
    <mergeCell ref="B42:G42"/>
    <mergeCell ref="B18:G18"/>
    <mergeCell ref="H56:H57"/>
    <mergeCell ref="B58:C58"/>
    <mergeCell ref="H20:H21"/>
    <mergeCell ref="B28:C28"/>
    <mergeCell ref="B22:C22"/>
    <mergeCell ref="B24:G24"/>
    <mergeCell ref="B54:G54"/>
    <mergeCell ref="H44:H45"/>
    <mergeCell ref="B46:C46"/>
    <mergeCell ref="B48:G48"/>
    <mergeCell ref="B30:G30"/>
    <mergeCell ref="H32:H33"/>
    <mergeCell ref="B34:C34"/>
    <mergeCell ref="B36:G36"/>
    <mergeCell ref="H38:H39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B29"/>
  <sheetViews>
    <sheetView showGridLines="0" tabSelected="1" zoomScale="110" zoomScaleNormal="110" workbookViewId="0">
      <pane xSplit="1" topLeftCell="AN1" activePane="topRight" state="frozen"/>
      <selection pane="topRight" activeCell="AZ28" sqref="AZ28"/>
    </sheetView>
  </sheetViews>
  <sheetFormatPr defaultRowHeight="15" x14ac:dyDescent="0.25"/>
  <cols>
    <col min="1" max="1" width="5.5703125" style="95" bestFit="1" customWidth="1"/>
    <col min="2" max="2" width="11.42578125" style="62" customWidth="1"/>
    <col min="3" max="3" width="17.85546875" style="62" customWidth="1"/>
    <col min="4" max="4" width="19.140625" style="62" customWidth="1"/>
    <col min="5" max="5" width="13.85546875" style="62" customWidth="1"/>
    <col min="6" max="6" width="15.28515625" style="62" customWidth="1"/>
    <col min="7" max="7" width="16" style="62" bestFit="1" customWidth="1"/>
    <col min="8" max="8" width="16" style="62" customWidth="1"/>
    <col min="9" max="9" width="16.7109375" style="42" customWidth="1"/>
    <col min="10" max="10" width="13.85546875" style="62" customWidth="1"/>
    <col min="11" max="12" width="15.28515625" style="62" customWidth="1"/>
    <col min="13" max="13" width="16" style="62" customWidth="1"/>
    <col min="14" max="14" width="16.7109375" style="42" customWidth="1"/>
    <col min="15" max="15" width="13.85546875" style="62" customWidth="1"/>
    <col min="16" max="17" width="15.28515625" style="62" customWidth="1"/>
    <col min="18" max="18" width="16" style="62" customWidth="1"/>
    <col min="19" max="19" width="16.7109375" style="42" customWidth="1"/>
    <col min="20" max="20" width="13.85546875" style="62" customWidth="1"/>
    <col min="21" max="22" width="15.28515625" style="62" customWidth="1"/>
    <col min="23" max="23" width="16" style="62" customWidth="1"/>
    <col min="24" max="24" width="16.7109375" style="42" customWidth="1"/>
    <col min="25" max="25" width="13.85546875" style="62" customWidth="1"/>
    <col min="26" max="27" width="15.28515625" style="62" customWidth="1"/>
    <col min="28" max="28" width="16" style="62" customWidth="1"/>
    <col min="29" max="29" width="16.7109375" style="42" customWidth="1"/>
    <col min="30" max="30" width="13.85546875" style="62" customWidth="1"/>
    <col min="31" max="32" width="15.28515625" style="62" customWidth="1"/>
    <col min="33" max="33" width="16" style="62" customWidth="1"/>
    <col min="34" max="34" width="16.7109375" style="42" customWidth="1"/>
    <col min="35" max="35" width="13.85546875" style="62" customWidth="1"/>
    <col min="36" max="37" width="15.28515625" style="62" customWidth="1"/>
    <col min="38" max="38" width="16" style="62" customWidth="1"/>
    <col min="39" max="39" width="16.7109375" style="42" customWidth="1"/>
    <col min="40" max="40" width="13.28515625" style="62" bestFit="1" customWidth="1"/>
    <col min="41" max="41" width="14.42578125" style="62" bestFit="1" customWidth="1"/>
    <col min="42" max="42" width="13.85546875" style="62" bestFit="1" customWidth="1"/>
    <col min="43" max="43" width="8.42578125" style="62" bestFit="1" customWidth="1"/>
    <col min="44" max="44" width="16.85546875" style="62" bestFit="1" customWidth="1"/>
    <col min="45" max="45" width="13.85546875" style="62" customWidth="1"/>
    <col min="46" max="47" width="15.28515625" style="62" customWidth="1"/>
    <col min="48" max="48" width="16" style="62" customWidth="1"/>
    <col min="49" max="49" width="16.7109375" style="42" customWidth="1"/>
    <col min="50" max="50" width="13.85546875" style="62" customWidth="1"/>
    <col min="51" max="52" width="15.28515625" style="62" customWidth="1"/>
    <col min="53" max="53" width="16" style="62" customWidth="1"/>
    <col min="54" max="54" width="16.7109375" style="42" customWidth="1"/>
    <col min="55" max="16384" width="9.140625" style="62"/>
  </cols>
  <sheetData>
    <row r="1" spans="1:54" s="48" customFormat="1" ht="15" customHeight="1" x14ac:dyDescent="0.25">
      <c r="A1" s="91"/>
      <c r="I1" s="64"/>
      <c r="N1" s="64"/>
      <c r="S1" s="64"/>
      <c r="X1" s="64"/>
      <c r="AC1" s="64"/>
      <c r="AH1" s="64"/>
      <c r="AM1" s="64"/>
      <c r="AW1" s="64"/>
      <c r="BB1" s="64"/>
    </row>
    <row r="2" spans="1:54" s="48" customFormat="1" x14ac:dyDescent="0.25">
      <c r="A2" s="91"/>
    </row>
    <row r="3" spans="1:54" s="49" customFormat="1" x14ac:dyDescent="0.25">
      <c r="A3" s="92"/>
      <c r="B3" s="158" t="str">
        <f>'Resumo do Contrato'!B3</f>
        <v>Contrato 003/2017/GVR</v>
      </c>
      <c r="C3" s="158"/>
      <c r="D3" s="159"/>
      <c r="E3" s="141" t="s">
        <v>103</v>
      </c>
      <c r="F3" s="142"/>
      <c r="G3" s="142"/>
      <c r="H3" s="143"/>
      <c r="I3" s="151" t="s">
        <v>23</v>
      </c>
      <c r="J3" s="148" t="s">
        <v>27</v>
      </c>
      <c r="K3" s="142"/>
      <c r="L3" s="142"/>
      <c r="M3" s="149"/>
      <c r="N3" s="144" t="s">
        <v>23</v>
      </c>
      <c r="O3" s="141" t="s">
        <v>24</v>
      </c>
      <c r="P3" s="142"/>
      <c r="Q3" s="142"/>
      <c r="R3" s="143"/>
      <c r="S3" s="144" t="s">
        <v>23</v>
      </c>
      <c r="T3" s="148" t="s">
        <v>105</v>
      </c>
      <c r="U3" s="142"/>
      <c r="V3" s="142"/>
      <c r="W3" s="149"/>
      <c r="X3" s="144" t="s">
        <v>23</v>
      </c>
      <c r="Y3" s="148" t="s">
        <v>109</v>
      </c>
      <c r="Z3" s="142"/>
      <c r="AA3" s="142"/>
      <c r="AB3" s="149"/>
      <c r="AC3" s="144" t="s">
        <v>23</v>
      </c>
      <c r="AD3" s="148" t="s">
        <v>108</v>
      </c>
      <c r="AE3" s="142"/>
      <c r="AF3" s="142"/>
      <c r="AG3" s="149"/>
      <c r="AH3" s="144" t="s">
        <v>23</v>
      </c>
      <c r="AI3" s="141" t="s">
        <v>110</v>
      </c>
      <c r="AJ3" s="142"/>
      <c r="AK3" s="142"/>
      <c r="AL3" s="143"/>
      <c r="AM3" s="144" t="s">
        <v>23</v>
      </c>
      <c r="AN3" s="141" t="s">
        <v>118</v>
      </c>
      <c r="AO3" s="142"/>
      <c r="AP3" s="142"/>
      <c r="AQ3" s="143"/>
      <c r="AR3" s="144" t="s">
        <v>23</v>
      </c>
      <c r="AS3" s="141" t="s">
        <v>125</v>
      </c>
      <c r="AT3" s="142"/>
      <c r="AU3" s="142"/>
      <c r="AV3" s="143"/>
      <c r="AW3" s="144" t="s">
        <v>23</v>
      </c>
      <c r="AX3" s="141" t="s">
        <v>149</v>
      </c>
      <c r="AY3" s="142"/>
      <c r="AZ3" s="142"/>
      <c r="BA3" s="143"/>
      <c r="BB3" s="144" t="s">
        <v>23</v>
      </c>
    </row>
    <row r="4" spans="1:54" s="49" customFormat="1" x14ac:dyDescent="0.25">
      <c r="A4" s="92"/>
      <c r="B4" s="156" t="str">
        <f>'Resumo do Contrato'!D5</f>
        <v>03/01/2018 A 02/01/2019</v>
      </c>
      <c r="C4" s="156"/>
      <c r="D4" s="157"/>
      <c r="E4" s="141" t="s">
        <v>77</v>
      </c>
      <c r="F4" s="142"/>
      <c r="G4" s="142"/>
      <c r="H4" s="143"/>
      <c r="I4" s="151"/>
      <c r="J4" s="148" t="s">
        <v>102</v>
      </c>
      <c r="K4" s="142"/>
      <c r="L4" s="142"/>
      <c r="M4" s="149"/>
      <c r="N4" s="144"/>
      <c r="O4" s="141" t="s">
        <v>104</v>
      </c>
      <c r="P4" s="142"/>
      <c r="Q4" s="142"/>
      <c r="R4" s="143"/>
      <c r="S4" s="144"/>
      <c r="T4" s="148" t="s">
        <v>106</v>
      </c>
      <c r="U4" s="142"/>
      <c r="V4" s="142"/>
      <c r="W4" s="149"/>
      <c r="X4" s="144"/>
      <c r="Y4" s="148" t="s">
        <v>107</v>
      </c>
      <c r="Z4" s="142"/>
      <c r="AA4" s="142"/>
      <c r="AB4" s="149"/>
      <c r="AC4" s="144"/>
      <c r="AD4" s="148" t="s">
        <v>107</v>
      </c>
      <c r="AE4" s="142"/>
      <c r="AF4" s="142"/>
      <c r="AG4" s="149"/>
      <c r="AH4" s="144"/>
      <c r="AI4" s="141" t="s">
        <v>126</v>
      </c>
      <c r="AJ4" s="142"/>
      <c r="AK4" s="142"/>
      <c r="AL4" s="143"/>
      <c r="AM4" s="144"/>
      <c r="AN4" s="141" t="s">
        <v>142</v>
      </c>
      <c r="AO4" s="142"/>
      <c r="AP4" s="142"/>
      <c r="AQ4" s="143"/>
      <c r="AR4" s="144"/>
      <c r="AS4" s="141" t="s">
        <v>127</v>
      </c>
      <c r="AT4" s="142"/>
      <c r="AU4" s="142"/>
      <c r="AV4" s="143"/>
      <c r="AW4" s="144"/>
      <c r="AX4" s="141" t="s">
        <v>127</v>
      </c>
      <c r="AY4" s="142"/>
      <c r="AZ4" s="142"/>
      <c r="BA4" s="143"/>
      <c r="BB4" s="144"/>
    </row>
    <row r="5" spans="1:54" s="49" customFormat="1" x14ac:dyDescent="0.25">
      <c r="A5" s="92"/>
      <c r="B5" s="158"/>
      <c r="C5" s="158"/>
      <c r="D5" s="159"/>
      <c r="E5" s="141"/>
      <c r="F5" s="142"/>
      <c r="G5" s="142"/>
      <c r="H5" s="143"/>
      <c r="I5" s="151"/>
      <c r="J5" s="148"/>
      <c r="K5" s="142"/>
      <c r="L5" s="142"/>
      <c r="M5" s="149"/>
      <c r="N5" s="144"/>
      <c r="O5" s="141"/>
      <c r="P5" s="142"/>
      <c r="Q5" s="142"/>
      <c r="R5" s="143"/>
      <c r="S5" s="144"/>
      <c r="T5" s="148"/>
      <c r="U5" s="142"/>
      <c r="V5" s="142"/>
      <c r="W5" s="149"/>
      <c r="X5" s="144"/>
      <c r="Y5" s="148"/>
      <c r="Z5" s="142"/>
      <c r="AA5" s="142"/>
      <c r="AB5" s="149"/>
      <c r="AC5" s="144"/>
      <c r="AD5" s="148"/>
      <c r="AE5" s="142"/>
      <c r="AF5" s="142"/>
      <c r="AG5" s="149"/>
      <c r="AH5" s="144"/>
      <c r="AI5" s="141"/>
      <c r="AJ5" s="142"/>
      <c r="AK5" s="142"/>
      <c r="AL5" s="143"/>
      <c r="AM5" s="144"/>
      <c r="AN5" s="141"/>
      <c r="AO5" s="142"/>
      <c r="AP5" s="142"/>
      <c r="AQ5" s="143"/>
      <c r="AR5" s="144"/>
      <c r="AS5" s="141"/>
      <c r="AT5" s="142"/>
      <c r="AU5" s="142"/>
      <c r="AV5" s="143"/>
      <c r="AW5" s="144"/>
      <c r="AX5" s="141"/>
      <c r="AY5" s="142"/>
      <c r="AZ5" s="142"/>
      <c r="BA5" s="143"/>
      <c r="BB5" s="144"/>
    </row>
    <row r="6" spans="1:54" s="51" customFormat="1" ht="30" x14ac:dyDescent="0.25">
      <c r="A6" s="92"/>
      <c r="B6" s="155"/>
      <c r="C6" s="50" t="s">
        <v>28</v>
      </c>
      <c r="D6" s="70" t="s">
        <v>33</v>
      </c>
      <c r="E6" s="75" t="s">
        <v>21</v>
      </c>
      <c r="F6" s="50" t="s">
        <v>22</v>
      </c>
      <c r="G6" s="50" t="s">
        <v>34</v>
      </c>
      <c r="H6" s="76" t="s">
        <v>26</v>
      </c>
      <c r="I6" s="151"/>
      <c r="J6" s="67" t="s">
        <v>21</v>
      </c>
      <c r="K6" s="50" t="s">
        <v>22</v>
      </c>
      <c r="L6" s="50" t="s">
        <v>34</v>
      </c>
      <c r="M6" s="86" t="s">
        <v>26</v>
      </c>
      <c r="N6" s="144"/>
      <c r="O6" s="75" t="s">
        <v>21</v>
      </c>
      <c r="P6" s="50" t="s">
        <v>22</v>
      </c>
      <c r="Q6" s="50" t="s">
        <v>34</v>
      </c>
      <c r="R6" s="76" t="s">
        <v>26</v>
      </c>
      <c r="S6" s="144"/>
      <c r="T6" s="67" t="s">
        <v>21</v>
      </c>
      <c r="U6" s="50" t="s">
        <v>22</v>
      </c>
      <c r="V6" s="50" t="s">
        <v>34</v>
      </c>
      <c r="W6" s="86" t="s">
        <v>26</v>
      </c>
      <c r="X6" s="144"/>
      <c r="Y6" s="67" t="s">
        <v>21</v>
      </c>
      <c r="Z6" s="50" t="s">
        <v>22</v>
      </c>
      <c r="AA6" s="50" t="s">
        <v>34</v>
      </c>
      <c r="AB6" s="86" t="s">
        <v>26</v>
      </c>
      <c r="AC6" s="144"/>
      <c r="AD6" s="67" t="s">
        <v>21</v>
      </c>
      <c r="AE6" s="50" t="s">
        <v>22</v>
      </c>
      <c r="AF6" s="50" t="s">
        <v>34</v>
      </c>
      <c r="AG6" s="86" t="s">
        <v>26</v>
      </c>
      <c r="AH6" s="144"/>
      <c r="AI6" s="75" t="s">
        <v>21</v>
      </c>
      <c r="AJ6" s="50" t="s">
        <v>22</v>
      </c>
      <c r="AK6" s="50" t="s">
        <v>34</v>
      </c>
      <c r="AL6" s="76" t="s">
        <v>26</v>
      </c>
      <c r="AM6" s="144"/>
      <c r="AN6" s="75" t="s">
        <v>21</v>
      </c>
      <c r="AO6" s="50" t="s">
        <v>22</v>
      </c>
      <c r="AP6" s="50" t="s">
        <v>34</v>
      </c>
      <c r="AQ6" s="76" t="s">
        <v>26</v>
      </c>
      <c r="AR6" s="144"/>
      <c r="AS6" s="75" t="s">
        <v>21</v>
      </c>
      <c r="AT6" s="50" t="s">
        <v>22</v>
      </c>
      <c r="AU6" s="50" t="s">
        <v>34</v>
      </c>
      <c r="AV6" s="76" t="s">
        <v>26</v>
      </c>
      <c r="AW6" s="144"/>
      <c r="AX6" s="75" t="s">
        <v>21</v>
      </c>
      <c r="AY6" s="50" t="s">
        <v>22</v>
      </c>
      <c r="AZ6" s="50" t="s">
        <v>34</v>
      </c>
      <c r="BA6" s="76" t="s">
        <v>26</v>
      </c>
      <c r="BB6" s="144"/>
    </row>
    <row r="7" spans="1:54" s="49" customFormat="1" x14ac:dyDescent="0.25">
      <c r="A7" s="92"/>
      <c r="B7" s="155"/>
      <c r="C7" s="52">
        <f>D7/12</f>
        <v>35654.92</v>
      </c>
      <c r="D7" s="31">
        <v>427859.04</v>
      </c>
      <c r="E7" s="31">
        <v>35854.370000000003</v>
      </c>
      <c r="F7" s="53">
        <f>E7*12</f>
        <v>430252.44000000006</v>
      </c>
      <c r="G7" s="53">
        <f>E7-C7</f>
        <v>199.45000000000437</v>
      </c>
      <c r="H7" s="77">
        <f>G7*12</f>
        <v>2393.4000000000524</v>
      </c>
      <c r="I7" s="85">
        <f>+M7</f>
        <v>431441.04</v>
      </c>
      <c r="J7" s="68">
        <f>I7/12</f>
        <v>35953.42</v>
      </c>
      <c r="K7" s="53">
        <v>431441.04</v>
      </c>
      <c r="L7" s="53">
        <v>0</v>
      </c>
      <c r="M7" s="87">
        <v>431441.04</v>
      </c>
      <c r="N7" s="88">
        <f>M7</f>
        <v>431441.04</v>
      </c>
      <c r="O7" s="31">
        <v>37181.32</v>
      </c>
      <c r="P7" s="53">
        <f>O7*12</f>
        <v>446175.83999999997</v>
      </c>
      <c r="Q7" s="53">
        <f>O7-J7</f>
        <v>1227.9000000000015</v>
      </c>
      <c r="R7" s="77">
        <f>Q7*12</f>
        <v>14734.800000000017</v>
      </c>
      <c r="S7" s="88">
        <f>R7+N7</f>
        <v>446175.83999999997</v>
      </c>
      <c r="T7" s="68">
        <f>U7/12</f>
        <v>37181.32</v>
      </c>
      <c r="U7" s="53">
        <v>446175.84</v>
      </c>
      <c r="V7" s="53">
        <v>0</v>
      </c>
      <c r="W7" s="87">
        <v>446175.84</v>
      </c>
      <c r="X7" s="88">
        <f>W7</f>
        <v>446175.84</v>
      </c>
      <c r="Y7" s="68">
        <f>Z7/12</f>
        <v>24024</v>
      </c>
      <c r="Z7" s="53">
        <v>288288</v>
      </c>
      <c r="AA7" s="53">
        <f>T7-Y7</f>
        <v>13157.32</v>
      </c>
      <c r="AB7" s="121">
        <f>AA7*12</f>
        <v>157887.84</v>
      </c>
      <c r="AC7" s="88">
        <f>X7-AB7</f>
        <v>288288</v>
      </c>
      <c r="AD7" s="68">
        <v>25215.42</v>
      </c>
      <c r="AE7" s="53">
        <f>AD7*12</f>
        <v>302585.03999999998</v>
      </c>
      <c r="AF7" s="53">
        <f>AD7-Y7</f>
        <v>1191.4199999999983</v>
      </c>
      <c r="AG7" s="123">
        <f>AF7*12</f>
        <v>14297.039999999979</v>
      </c>
      <c r="AH7" s="88">
        <f>AC7+AG7</f>
        <v>302585.03999999998</v>
      </c>
      <c r="AI7" s="31">
        <f>AJ7/12</f>
        <v>24949.559999999998</v>
      </c>
      <c r="AJ7" s="53">
        <v>299394.71999999997</v>
      </c>
      <c r="AK7" s="53">
        <f>AI7-AD7</f>
        <v>-265.86000000000058</v>
      </c>
      <c r="AL7" s="77">
        <f>AK7*12</f>
        <v>-3190.320000000007</v>
      </c>
      <c r="AM7" s="88">
        <f>AL7+AH7</f>
        <v>299394.71999999997</v>
      </c>
      <c r="AN7" s="31">
        <f>AO7/12</f>
        <v>24949.559999999998</v>
      </c>
      <c r="AO7" s="53">
        <v>299394.71999999997</v>
      </c>
      <c r="AP7" s="53">
        <f>AN7-AI7</f>
        <v>0</v>
      </c>
      <c r="AQ7" s="77">
        <f>AP7*12</f>
        <v>0</v>
      </c>
      <c r="AR7" s="88">
        <f>AQ7+AM7</f>
        <v>299394.71999999997</v>
      </c>
      <c r="AS7" s="31">
        <f>AT7/12</f>
        <v>26261.598333333332</v>
      </c>
      <c r="AT7" s="53">
        <v>315139.18</v>
      </c>
      <c r="AU7" s="53">
        <f>AS7-AN7</f>
        <v>1312.0383333333339</v>
      </c>
      <c r="AV7" s="77">
        <f>AU7*12</f>
        <v>15744.460000000006</v>
      </c>
      <c r="AW7" s="88">
        <f>AV7+AR7</f>
        <v>315139.18</v>
      </c>
      <c r="AX7" s="31">
        <f>AY7/12</f>
        <v>25609.088333333333</v>
      </c>
      <c r="AY7" s="53">
        <v>307309.06</v>
      </c>
      <c r="AZ7" s="53">
        <f>AX7-AS7</f>
        <v>-652.5099999999984</v>
      </c>
      <c r="BA7" s="77">
        <f>AZ7*12</f>
        <v>-7830.1199999999808</v>
      </c>
      <c r="BB7" s="88">
        <f>BA7+AW7</f>
        <v>307309.06</v>
      </c>
    </row>
    <row r="8" spans="1:54" s="49" customFormat="1" x14ac:dyDescent="0.25">
      <c r="A8" s="92"/>
      <c r="B8" s="99"/>
      <c r="C8" s="52"/>
      <c r="D8" s="102"/>
      <c r="E8" s="103">
        <v>35953.42</v>
      </c>
      <c r="F8" s="53">
        <f>E8*12</f>
        <v>431441.04</v>
      </c>
      <c r="G8" s="53">
        <f>E8-E7</f>
        <v>99.049999999995634</v>
      </c>
      <c r="H8" s="77">
        <f>G8*12</f>
        <v>1188.5999999999476</v>
      </c>
      <c r="I8" s="104"/>
      <c r="J8" s="68"/>
      <c r="K8" s="53"/>
      <c r="L8" s="53"/>
      <c r="M8" s="105"/>
      <c r="N8" s="106"/>
      <c r="O8" s="103"/>
      <c r="P8" s="53"/>
      <c r="Q8" s="53"/>
      <c r="R8" s="77"/>
      <c r="S8" s="106"/>
      <c r="T8" s="68"/>
      <c r="U8" s="53"/>
      <c r="V8" s="53"/>
      <c r="W8" s="105"/>
      <c r="X8" s="106"/>
      <c r="Y8" s="68"/>
      <c r="Z8" s="53"/>
      <c r="AA8" s="53"/>
      <c r="AB8" s="105"/>
      <c r="AC8" s="106"/>
      <c r="AD8" s="68"/>
      <c r="AE8" s="53"/>
      <c r="AF8" s="53"/>
      <c r="AG8" s="105"/>
      <c r="AH8" s="106"/>
      <c r="AI8" s="103"/>
      <c r="AJ8" s="53"/>
      <c r="AK8" s="53"/>
      <c r="AL8" s="77"/>
      <c r="AM8" s="106"/>
      <c r="AN8" s="103"/>
      <c r="AO8" s="53"/>
      <c r="AP8" s="53"/>
      <c r="AQ8" s="77"/>
      <c r="AR8" s="106"/>
      <c r="AS8" s="103"/>
      <c r="AT8" s="53"/>
      <c r="AU8" s="53"/>
      <c r="AV8" s="77"/>
      <c r="AW8" s="106"/>
      <c r="AX8" s="103"/>
      <c r="AY8" s="53"/>
      <c r="AZ8" s="53"/>
      <c r="BA8" s="77"/>
      <c r="BB8" s="106"/>
    </row>
    <row r="9" spans="1:54" s="49" customFormat="1" x14ac:dyDescent="0.25">
      <c r="A9" s="92"/>
      <c r="B9" s="140" t="s">
        <v>29</v>
      </c>
      <c r="C9" s="140"/>
      <c r="D9" s="71"/>
      <c r="E9" s="139" t="s">
        <v>29</v>
      </c>
      <c r="F9" s="140"/>
      <c r="G9" s="54"/>
      <c r="H9" s="78">
        <f>SUM(H7:H8)</f>
        <v>3582</v>
      </c>
      <c r="I9" s="55"/>
      <c r="J9" s="150" t="s">
        <v>29</v>
      </c>
      <c r="K9" s="140"/>
      <c r="L9" s="54"/>
      <c r="M9" s="55"/>
      <c r="N9" s="89"/>
      <c r="O9" s="139" t="s">
        <v>29</v>
      </c>
      <c r="P9" s="140"/>
      <c r="Q9" s="98"/>
      <c r="R9" s="78">
        <f>SUM(R7:R8)</f>
        <v>14734.800000000017</v>
      </c>
      <c r="S9" s="89"/>
      <c r="T9" s="150" t="s">
        <v>29</v>
      </c>
      <c r="U9" s="140"/>
      <c r="V9" s="98"/>
      <c r="W9" s="55"/>
      <c r="X9" s="89"/>
      <c r="Y9" s="150" t="s">
        <v>29</v>
      </c>
      <c r="Z9" s="140"/>
      <c r="AA9" s="54"/>
      <c r="AB9" s="55"/>
      <c r="AC9" s="89"/>
      <c r="AD9" s="150" t="s">
        <v>29</v>
      </c>
      <c r="AE9" s="140"/>
      <c r="AF9" s="98"/>
      <c r="AG9" s="55"/>
      <c r="AH9" s="89"/>
      <c r="AI9" s="139" t="s">
        <v>29</v>
      </c>
      <c r="AJ9" s="140"/>
      <c r="AK9" s="98"/>
      <c r="AL9" s="78">
        <f>SUM(AL7:AL8)</f>
        <v>-3190.320000000007</v>
      </c>
      <c r="AM9" s="89"/>
      <c r="AN9" s="139" t="s">
        <v>29</v>
      </c>
      <c r="AO9" s="140"/>
      <c r="AP9" s="126"/>
      <c r="AQ9" s="78">
        <f>SUM(AQ7:AQ8)</f>
        <v>0</v>
      </c>
      <c r="AR9" s="89"/>
      <c r="AS9" s="139" t="s">
        <v>29</v>
      </c>
      <c r="AT9" s="140"/>
      <c r="AU9" s="127"/>
      <c r="AV9" s="78">
        <f>SUM(AV7:AV8)</f>
        <v>15744.460000000006</v>
      </c>
      <c r="AW9" s="89"/>
      <c r="AX9" s="139" t="s">
        <v>29</v>
      </c>
      <c r="AY9" s="140"/>
      <c r="AZ9" s="130"/>
      <c r="BA9" s="78">
        <f>SUM(BA7:BA8)</f>
        <v>-7830.1199999999808</v>
      </c>
      <c r="BB9" s="89"/>
    </row>
    <row r="10" spans="1:54" s="60" customFormat="1" x14ac:dyDescent="0.25">
      <c r="A10" s="93"/>
      <c r="B10" s="56" t="s">
        <v>30</v>
      </c>
      <c r="C10" s="57" t="s">
        <v>31</v>
      </c>
      <c r="D10" s="72"/>
      <c r="E10" s="79" t="s">
        <v>30</v>
      </c>
      <c r="F10" s="58" t="s">
        <v>25</v>
      </c>
      <c r="G10" s="58" t="s">
        <v>31</v>
      </c>
      <c r="H10" s="80"/>
      <c r="I10" s="55"/>
      <c r="J10" s="69" t="s">
        <v>30</v>
      </c>
      <c r="K10" s="58" t="s">
        <v>25</v>
      </c>
      <c r="L10" s="58" t="s">
        <v>31</v>
      </c>
      <c r="M10" s="59"/>
      <c r="N10" s="89"/>
      <c r="O10" s="79" t="s">
        <v>30</v>
      </c>
      <c r="P10" s="58" t="s">
        <v>25</v>
      </c>
      <c r="Q10" s="58" t="s">
        <v>31</v>
      </c>
      <c r="R10" s="80"/>
      <c r="S10" s="89"/>
      <c r="T10" s="69" t="s">
        <v>30</v>
      </c>
      <c r="U10" s="58" t="s">
        <v>25</v>
      </c>
      <c r="V10" s="58" t="s">
        <v>31</v>
      </c>
      <c r="W10" s="59"/>
      <c r="X10" s="89"/>
      <c r="Y10" s="69" t="s">
        <v>30</v>
      </c>
      <c r="Z10" s="58" t="s">
        <v>25</v>
      </c>
      <c r="AA10" s="58" t="s">
        <v>31</v>
      </c>
      <c r="AB10" s="59"/>
      <c r="AC10" s="89"/>
      <c r="AD10" s="69" t="s">
        <v>30</v>
      </c>
      <c r="AE10" s="58" t="s">
        <v>25</v>
      </c>
      <c r="AF10" s="58" t="s">
        <v>31</v>
      </c>
      <c r="AG10" s="59"/>
      <c r="AH10" s="89"/>
      <c r="AI10" s="79" t="s">
        <v>30</v>
      </c>
      <c r="AJ10" s="58" t="s">
        <v>25</v>
      </c>
      <c r="AK10" s="58" t="s">
        <v>31</v>
      </c>
      <c r="AL10" s="80"/>
      <c r="AM10" s="89"/>
      <c r="AN10" s="79" t="s">
        <v>30</v>
      </c>
      <c r="AO10" s="58" t="s">
        <v>25</v>
      </c>
      <c r="AP10" s="58" t="s">
        <v>31</v>
      </c>
      <c r="AQ10" s="80"/>
      <c r="AR10" s="89"/>
      <c r="AS10" s="79" t="s">
        <v>30</v>
      </c>
      <c r="AT10" s="58" t="s">
        <v>25</v>
      </c>
      <c r="AU10" s="58" t="s">
        <v>31</v>
      </c>
      <c r="AV10" s="80"/>
      <c r="AW10" s="89"/>
      <c r="AX10" s="79" t="s">
        <v>30</v>
      </c>
      <c r="AY10" s="58" t="s">
        <v>25</v>
      </c>
      <c r="AZ10" s="58" t="s">
        <v>31</v>
      </c>
      <c r="BA10" s="80"/>
      <c r="BB10" s="89"/>
    </row>
    <row r="11" spans="1:54" s="49" customFormat="1" ht="15" customHeight="1" x14ac:dyDescent="0.25">
      <c r="A11" s="94" t="s">
        <v>58</v>
      </c>
      <c r="B11" s="152" t="s">
        <v>32</v>
      </c>
      <c r="C11" s="52">
        <v>35654.92</v>
      </c>
      <c r="D11" s="73"/>
      <c r="E11" s="152" t="s">
        <v>32</v>
      </c>
      <c r="F11" s="65">
        <f>3582/12</f>
        <v>298.5</v>
      </c>
      <c r="G11" s="65">
        <f>F11+C11</f>
        <v>35953.42</v>
      </c>
      <c r="H11" s="81"/>
      <c r="I11" s="55"/>
      <c r="J11" s="145" t="s">
        <v>35</v>
      </c>
      <c r="K11" s="68"/>
      <c r="L11" s="68">
        <v>35953.42</v>
      </c>
      <c r="M11" s="61"/>
      <c r="N11" s="89"/>
      <c r="O11" s="145" t="s">
        <v>35</v>
      </c>
      <c r="P11" s="65">
        <v>14734.8</v>
      </c>
      <c r="Q11" s="65">
        <v>1227.9000000000001</v>
      </c>
      <c r="R11" s="81"/>
      <c r="S11" s="89"/>
      <c r="T11" s="145" t="s">
        <v>35</v>
      </c>
      <c r="U11" s="68"/>
      <c r="V11" s="68">
        <v>37181.32</v>
      </c>
      <c r="W11" s="61"/>
      <c r="X11" s="89"/>
      <c r="Y11" s="145" t="s">
        <v>36</v>
      </c>
      <c r="Z11" s="122">
        <f>157887.84/12</f>
        <v>13157.32</v>
      </c>
      <c r="AA11" s="65">
        <f>37181.32-13157.32</f>
        <v>24024</v>
      </c>
      <c r="AB11" s="61"/>
      <c r="AC11" s="89"/>
      <c r="AD11" s="145" t="s">
        <v>36</v>
      </c>
      <c r="AE11" s="122">
        <v>1191.42</v>
      </c>
      <c r="AF11" s="65">
        <f>24024+1191.42</f>
        <v>25215.42</v>
      </c>
      <c r="AG11" s="61"/>
      <c r="AH11" s="89"/>
      <c r="AI11" s="124" t="s">
        <v>36</v>
      </c>
      <c r="AJ11" s="65">
        <v>265.86</v>
      </c>
      <c r="AK11" s="65">
        <f>25215.42-265.86</f>
        <v>24949.559999999998</v>
      </c>
      <c r="AL11" s="81"/>
      <c r="AM11" s="89"/>
      <c r="AN11" s="124" t="s">
        <v>119</v>
      </c>
      <c r="AO11" s="65"/>
      <c r="AP11" s="65">
        <f>25215.42-265.86</f>
        <v>24949.559999999998</v>
      </c>
      <c r="AQ11" s="81"/>
      <c r="AR11" s="89"/>
      <c r="AS11" s="124" t="s">
        <v>130</v>
      </c>
      <c r="AT11" s="65" t="s">
        <v>143</v>
      </c>
      <c r="AU11" s="65">
        <v>5248.16</v>
      </c>
      <c r="AV11" s="81"/>
      <c r="AW11" s="89"/>
      <c r="AX11" s="124" t="s">
        <v>130</v>
      </c>
      <c r="AY11" s="65" t="s">
        <v>143</v>
      </c>
      <c r="AZ11" s="65">
        <v>3297.65</v>
      </c>
      <c r="BA11" s="81"/>
      <c r="BB11" s="89"/>
    </row>
    <row r="12" spans="1:54" s="49" customFormat="1" ht="15" customHeight="1" x14ac:dyDescent="0.25">
      <c r="A12" s="94" t="s">
        <v>59</v>
      </c>
      <c r="B12" s="153"/>
      <c r="C12" s="52">
        <v>35654.92</v>
      </c>
      <c r="D12" s="73"/>
      <c r="E12" s="153"/>
      <c r="F12" s="65">
        <f t="shared" ref="F12:F22" si="0">3582/12</f>
        <v>298.5</v>
      </c>
      <c r="G12" s="65">
        <f t="shared" ref="G12:G22" si="1">F12+C12</f>
        <v>35953.42</v>
      </c>
      <c r="H12" s="82"/>
      <c r="I12" s="55"/>
      <c r="J12" s="146"/>
      <c r="K12" s="65"/>
      <c r="L12" s="68">
        <v>35953.42</v>
      </c>
      <c r="M12" s="61"/>
      <c r="N12" s="89"/>
      <c r="O12" s="146"/>
      <c r="P12" s="65"/>
      <c r="Q12" s="65">
        <v>1227.9000000000001</v>
      </c>
      <c r="R12" s="82"/>
      <c r="S12" s="89"/>
      <c r="T12" s="146"/>
      <c r="U12" s="65"/>
      <c r="V12" s="68">
        <v>37181.32</v>
      </c>
      <c r="W12" s="61"/>
      <c r="X12" s="89"/>
      <c r="Y12" s="146"/>
      <c r="Z12" s="122">
        <f t="shared" ref="Z12:Z22" si="2">157887.84/12</f>
        <v>13157.32</v>
      </c>
      <c r="AA12" s="65">
        <f t="shared" ref="AA12:AA22" si="3">37181.32-13157.32</f>
        <v>24024</v>
      </c>
      <c r="AB12" s="61"/>
      <c r="AC12" s="89"/>
      <c r="AD12" s="146"/>
      <c r="AE12" s="122">
        <v>1191.42</v>
      </c>
      <c r="AF12" s="65">
        <f t="shared" ref="AF12:AF22" si="4">24024+1191.42</f>
        <v>25215.42</v>
      </c>
      <c r="AG12" s="61"/>
      <c r="AH12" s="89"/>
      <c r="AI12" s="124" t="s">
        <v>37</v>
      </c>
      <c r="AJ12" s="65">
        <v>265.86</v>
      </c>
      <c r="AK12" s="65">
        <f t="shared" ref="AK12:AK22" si="5">25215.42-265.86</f>
        <v>24949.559999999998</v>
      </c>
      <c r="AL12" s="82"/>
      <c r="AM12" s="89"/>
      <c r="AN12" s="124" t="s">
        <v>120</v>
      </c>
      <c r="AO12" s="65"/>
      <c r="AP12" s="65">
        <f t="shared" ref="AP12:AP14" si="6">25215.42-265.86</f>
        <v>24949.559999999998</v>
      </c>
      <c r="AQ12" s="82"/>
      <c r="AR12" s="89"/>
      <c r="AS12" s="124" t="s">
        <v>131</v>
      </c>
      <c r="AT12" s="65"/>
      <c r="AU12" s="65">
        <v>26261.599999999999</v>
      </c>
      <c r="AV12" s="82"/>
      <c r="AW12" s="89"/>
      <c r="AX12" s="124" t="s">
        <v>131</v>
      </c>
      <c r="AY12" s="65"/>
      <c r="AZ12" s="65">
        <v>24949.56</v>
      </c>
      <c r="BA12" s="82"/>
      <c r="BB12" s="89"/>
    </row>
    <row r="13" spans="1:54" s="49" customFormat="1" ht="15" customHeight="1" x14ac:dyDescent="0.25">
      <c r="A13" s="94" t="s">
        <v>48</v>
      </c>
      <c r="B13" s="153"/>
      <c r="C13" s="52">
        <v>35654.92</v>
      </c>
      <c r="D13" s="73"/>
      <c r="E13" s="153"/>
      <c r="F13" s="65">
        <f t="shared" si="0"/>
        <v>298.5</v>
      </c>
      <c r="G13" s="65">
        <f>F13+C13</f>
        <v>35953.42</v>
      </c>
      <c r="H13" s="82"/>
      <c r="I13" s="55"/>
      <c r="J13" s="146"/>
      <c r="K13" s="65"/>
      <c r="L13" s="68">
        <v>35953.42</v>
      </c>
      <c r="M13" s="61"/>
      <c r="N13" s="89"/>
      <c r="O13" s="146"/>
      <c r="P13" s="65"/>
      <c r="Q13" s="65">
        <v>1227.9000000000001</v>
      </c>
      <c r="R13" s="82"/>
      <c r="S13" s="89"/>
      <c r="T13" s="146"/>
      <c r="U13" s="65"/>
      <c r="V13" s="68">
        <v>37181.32</v>
      </c>
      <c r="W13" s="61"/>
      <c r="X13" s="89"/>
      <c r="Y13" s="146"/>
      <c r="Z13" s="122">
        <f t="shared" si="2"/>
        <v>13157.32</v>
      </c>
      <c r="AA13" s="65">
        <f t="shared" si="3"/>
        <v>24024</v>
      </c>
      <c r="AB13" s="61"/>
      <c r="AC13" s="89"/>
      <c r="AD13" s="146"/>
      <c r="AE13" s="122">
        <v>1191.42</v>
      </c>
      <c r="AF13" s="65">
        <f t="shared" si="4"/>
        <v>25215.42</v>
      </c>
      <c r="AG13" s="61"/>
      <c r="AH13" s="89"/>
      <c r="AI13" s="124" t="s">
        <v>38</v>
      </c>
      <c r="AJ13" s="65">
        <v>265.86</v>
      </c>
      <c r="AK13" s="65">
        <f t="shared" si="5"/>
        <v>24949.559999999998</v>
      </c>
      <c r="AL13" s="82"/>
      <c r="AM13" s="89"/>
      <c r="AN13" s="124" t="s">
        <v>128</v>
      </c>
      <c r="AO13" s="65"/>
      <c r="AP13" s="65">
        <f t="shared" si="6"/>
        <v>24949.559999999998</v>
      </c>
      <c r="AQ13" s="82"/>
      <c r="AR13" s="89"/>
      <c r="AS13" s="124" t="s">
        <v>132</v>
      </c>
      <c r="AT13" s="65"/>
      <c r="AU13" s="65">
        <v>26261.599999999999</v>
      </c>
      <c r="AV13" s="82"/>
      <c r="AW13" s="89"/>
      <c r="AX13" s="124" t="s">
        <v>132</v>
      </c>
      <c r="AY13" s="65"/>
      <c r="AZ13" s="65">
        <v>25609.09</v>
      </c>
      <c r="BA13" s="82"/>
      <c r="BB13" s="89"/>
    </row>
    <row r="14" spans="1:54" s="49" customFormat="1" ht="15" customHeight="1" x14ac:dyDescent="0.25">
      <c r="A14" s="94" t="s">
        <v>49</v>
      </c>
      <c r="B14" s="153"/>
      <c r="C14" s="52">
        <v>35654.92</v>
      </c>
      <c r="D14" s="73"/>
      <c r="E14" s="153"/>
      <c r="F14" s="65">
        <f t="shared" si="0"/>
        <v>298.5</v>
      </c>
      <c r="G14" s="65">
        <f t="shared" si="1"/>
        <v>35953.42</v>
      </c>
      <c r="H14" s="81"/>
      <c r="I14" s="55"/>
      <c r="J14" s="146"/>
      <c r="K14" s="65"/>
      <c r="L14" s="68">
        <v>35953.42</v>
      </c>
      <c r="M14" s="61"/>
      <c r="N14" s="89"/>
      <c r="O14" s="146"/>
      <c r="P14" s="65"/>
      <c r="Q14" s="65">
        <v>1227.9000000000001</v>
      </c>
      <c r="R14" s="81"/>
      <c r="S14" s="89"/>
      <c r="T14" s="146"/>
      <c r="U14" s="65"/>
      <c r="V14" s="68">
        <v>37181.32</v>
      </c>
      <c r="W14" s="61"/>
      <c r="X14" s="89"/>
      <c r="Y14" s="146"/>
      <c r="Z14" s="122">
        <f t="shared" si="2"/>
        <v>13157.32</v>
      </c>
      <c r="AA14" s="65">
        <f t="shared" si="3"/>
        <v>24024</v>
      </c>
      <c r="AB14" s="61"/>
      <c r="AC14" s="89"/>
      <c r="AD14" s="146"/>
      <c r="AE14" s="122">
        <v>1191.42</v>
      </c>
      <c r="AF14" s="65">
        <f t="shared" si="4"/>
        <v>25215.42</v>
      </c>
      <c r="AG14" s="61"/>
      <c r="AH14" s="89"/>
      <c r="AI14" s="124" t="s">
        <v>39</v>
      </c>
      <c r="AJ14" s="65">
        <v>265.86</v>
      </c>
      <c r="AK14" s="65">
        <f t="shared" si="5"/>
        <v>24949.559999999998</v>
      </c>
      <c r="AL14" s="81"/>
      <c r="AM14" s="89"/>
      <c r="AN14" s="124" t="s">
        <v>129</v>
      </c>
      <c r="AO14" s="65"/>
      <c r="AP14" s="65">
        <f t="shared" si="6"/>
        <v>24949.559999999998</v>
      </c>
      <c r="AQ14" s="81"/>
      <c r="AR14" s="89"/>
      <c r="AS14" s="124" t="s">
        <v>133</v>
      </c>
      <c r="AT14" s="65"/>
      <c r="AU14" s="65">
        <v>26261.599999999999</v>
      </c>
      <c r="AV14" s="81"/>
      <c r="AW14" s="89"/>
      <c r="AX14" s="124" t="s">
        <v>133</v>
      </c>
      <c r="AY14" s="65"/>
      <c r="AZ14" s="65">
        <v>25609.09</v>
      </c>
      <c r="BA14" s="81"/>
      <c r="BB14" s="89"/>
    </row>
    <row r="15" spans="1:54" s="49" customFormat="1" ht="15" customHeight="1" x14ac:dyDescent="0.25">
      <c r="A15" s="94" t="s">
        <v>50</v>
      </c>
      <c r="B15" s="153"/>
      <c r="C15" s="52">
        <v>35654.92</v>
      </c>
      <c r="D15" s="73"/>
      <c r="E15" s="153"/>
      <c r="F15" s="65">
        <f t="shared" si="0"/>
        <v>298.5</v>
      </c>
      <c r="G15" s="65">
        <f t="shared" si="1"/>
        <v>35953.42</v>
      </c>
      <c r="H15" s="81"/>
      <c r="I15" s="55"/>
      <c r="J15" s="146"/>
      <c r="K15" s="65"/>
      <c r="L15" s="68">
        <v>35953.42</v>
      </c>
      <c r="M15" s="61"/>
      <c r="N15" s="89"/>
      <c r="O15" s="146"/>
      <c r="P15" s="65"/>
      <c r="Q15" s="65">
        <v>1227.9000000000001</v>
      </c>
      <c r="R15" s="81"/>
      <c r="S15" s="89"/>
      <c r="T15" s="146"/>
      <c r="U15" s="65"/>
      <c r="V15" s="68">
        <v>37181.32</v>
      </c>
      <c r="W15" s="61"/>
      <c r="X15" s="89"/>
      <c r="Y15" s="146"/>
      <c r="Z15" s="122">
        <f t="shared" si="2"/>
        <v>13157.32</v>
      </c>
      <c r="AA15" s="65">
        <f t="shared" si="3"/>
        <v>24024</v>
      </c>
      <c r="AB15" s="61"/>
      <c r="AC15" s="89"/>
      <c r="AD15" s="146"/>
      <c r="AE15" s="122">
        <v>1191.42</v>
      </c>
      <c r="AF15" s="65">
        <f t="shared" si="4"/>
        <v>25215.42</v>
      </c>
      <c r="AG15" s="61"/>
      <c r="AH15" s="89"/>
      <c r="AI15" s="124" t="s">
        <v>40</v>
      </c>
      <c r="AJ15" s="65">
        <v>265.86</v>
      </c>
      <c r="AK15" s="65">
        <f t="shared" si="5"/>
        <v>24949.559999999998</v>
      </c>
      <c r="AL15" s="81"/>
      <c r="AM15" s="89"/>
      <c r="AN15" s="124"/>
      <c r="AO15" s="65"/>
      <c r="AP15" s="65"/>
      <c r="AQ15" s="81"/>
      <c r="AR15" s="89"/>
      <c r="AS15" s="124" t="s">
        <v>134</v>
      </c>
      <c r="AT15" s="65"/>
      <c r="AU15" s="65">
        <v>26261.599999999999</v>
      </c>
      <c r="AV15" s="81"/>
      <c r="AW15" s="89"/>
      <c r="AX15" s="124" t="s">
        <v>134</v>
      </c>
      <c r="AY15" s="65"/>
      <c r="AZ15" s="65">
        <v>25609.09</v>
      </c>
      <c r="BA15" s="81"/>
      <c r="BB15" s="89"/>
    </row>
    <row r="16" spans="1:54" s="49" customFormat="1" ht="15" customHeight="1" x14ac:dyDescent="0.25">
      <c r="A16" s="94" t="s">
        <v>51</v>
      </c>
      <c r="B16" s="153"/>
      <c r="C16" s="52">
        <v>35654.92</v>
      </c>
      <c r="D16" s="73"/>
      <c r="E16" s="153"/>
      <c r="F16" s="65">
        <f t="shared" si="0"/>
        <v>298.5</v>
      </c>
      <c r="G16" s="65">
        <f t="shared" si="1"/>
        <v>35953.42</v>
      </c>
      <c r="H16" s="81"/>
      <c r="I16" s="55"/>
      <c r="J16" s="146"/>
      <c r="K16" s="65"/>
      <c r="L16" s="68">
        <v>35953.42</v>
      </c>
      <c r="M16" s="61"/>
      <c r="N16" s="89"/>
      <c r="O16" s="146"/>
      <c r="P16" s="65"/>
      <c r="Q16" s="65">
        <v>1227.9000000000001</v>
      </c>
      <c r="R16" s="81"/>
      <c r="S16" s="89"/>
      <c r="T16" s="146"/>
      <c r="U16" s="65"/>
      <c r="V16" s="68">
        <v>37181.32</v>
      </c>
      <c r="W16" s="61"/>
      <c r="X16" s="89"/>
      <c r="Y16" s="146"/>
      <c r="Z16" s="122">
        <f t="shared" si="2"/>
        <v>13157.32</v>
      </c>
      <c r="AA16" s="65">
        <f t="shared" si="3"/>
        <v>24024</v>
      </c>
      <c r="AB16" s="61"/>
      <c r="AC16" s="89"/>
      <c r="AD16" s="146"/>
      <c r="AE16" s="122">
        <v>1191.42</v>
      </c>
      <c r="AF16" s="65">
        <f t="shared" si="4"/>
        <v>25215.42</v>
      </c>
      <c r="AG16" s="61"/>
      <c r="AH16" s="89"/>
      <c r="AI16" s="124" t="s">
        <v>41</v>
      </c>
      <c r="AJ16" s="65">
        <v>265.86</v>
      </c>
      <c r="AK16" s="65">
        <f t="shared" si="5"/>
        <v>24949.559999999998</v>
      </c>
      <c r="AL16" s="81"/>
      <c r="AM16" s="89"/>
      <c r="AN16" s="124"/>
      <c r="AO16" s="65"/>
      <c r="AP16" s="65"/>
      <c r="AQ16" s="81"/>
      <c r="AR16" s="89"/>
      <c r="AS16" s="124" t="s">
        <v>135</v>
      </c>
      <c r="AT16" s="65"/>
      <c r="AU16" s="65">
        <v>26261.599999999999</v>
      </c>
      <c r="AV16" s="81"/>
      <c r="AW16" s="89"/>
      <c r="AX16" s="124" t="s">
        <v>135</v>
      </c>
      <c r="AY16" s="65"/>
      <c r="AZ16" s="65">
        <v>25609.09</v>
      </c>
      <c r="BA16" s="81"/>
      <c r="BB16" s="89"/>
    </row>
    <row r="17" spans="1:54" s="49" customFormat="1" ht="15" customHeight="1" x14ac:dyDescent="0.25">
      <c r="A17" s="94" t="s">
        <v>52</v>
      </c>
      <c r="B17" s="153"/>
      <c r="C17" s="52">
        <v>35654.92</v>
      </c>
      <c r="D17" s="73"/>
      <c r="E17" s="153"/>
      <c r="F17" s="65">
        <f t="shared" si="0"/>
        <v>298.5</v>
      </c>
      <c r="G17" s="65">
        <f>F17+C17</f>
        <v>35953.42</v>
      </c>
      <c r="H17" s="81"/>
      <c r="I17" s="55"/>
      <c r="J17" s="146"/>
      <c r="K17" s="65"/>
      <c r="L17" s="68">
        <v>35953.42</v>
      </c>
      <c r="M17" s="61"/>
      <c r="N17" s="89"/>
      <c r="O17" s="146"/>
      <c r="P17" s="65"/>
      <c r="Q17" s="65">
        <v>1227.9000000000001</v>
      </c>
      <c r="R17" s="81"/>
      <c r="S17" s="89"/>
      <c r="T17" s="146"/>
      <c r="U17" s="65"/>
      <c r="V17" s="68">
        <v>37181.32</v>
      </c>
      <c r="W17" s="61"/>
      <c r="X17" s="89"/>
      <c r="Y17" s="146"/>
      <c r="Z17" s="122">
        <f t="shared" si="2"/>
        <v>13157.32</v>
      </c>
      <c r="AA17" s="65">
        <f t="shared" si="3"/>
        <v>24024</v>
      </c>
      <c r="AB17" s="61"/>
      <c r="AC17" s="89"/>
      <c r="AD17" s="146"/>
      <c r="AE17" s="122">
        <v>1191.42</v>
      </c>
      <c r="AF17" s="65">
        <f t="shared" si="4"/>
        <v>25215.42</v>
      </c>
      <c r="AG17" s="61"/>
      <c r="AH17" s="89"/>
      <c r="AI17" s="124" t="s">
        <v>42</v>
      </c>
      <c r="AJ17" s="65">
        <v>265.86</v>
      </c>
      <c r="AK17" s="65">
        <f t="shared" si="5"/>
        <v>24949.559999999998</v>
      </c>
      <c r="AL17" s="81"/>
      <c r="AM17" s="89"/>
      <c r="AN17" s="124"/>
      <c r="AO17" s="65"/>
      <c r="AP17" s="65"/>
      <c r="AQ17" s="81"/>
      <c r="AR17" s="89"/>
      <c r="AS17" s="124" t="s">
        <v>136</v>
      </c>
      <c r="AT17" s="65"/>
      <c r="AU17" s="65">
        <v>26261.599999999999</v>
      </c>
      <c r="AV17" s="81"/>
      <c r="AW17" s="89"/>
      <c r="AX17" s="124" t="s">
        <v>136</v>
      </c>
      <c r="AY17" s="65"/>
      <c r="AZ17" s="65">
        <v>25609.09</v>
      </c>
      <c r="BA17" s="81"/>
      <c r="BB17" s="89"/>
    </row>
    <row r="18" spans="1:54" s="49" customFormat="1" ht="15" customHeight="1" x14ac:dyDescent="0.25">
      <c r="A18" s="94" t="s">
        <v>53</v>
      </c>
      <c r="B18" s="153"/>
      <c r="C18" s="52">
        <v>35654.92</v>
      </c>
      <c r="D18" s="73"/>
      <c r="E18" s="153"/>
      <c r="F18" s="65">
        <f t="shared" si="0"/>
        <v>298.5</v>
      </c>
      <c r="G18" s="65">
        <f t="shared" si="1"/>
        <v>35953.42</v>
      </c>
      <c r="H18" s="81"/>
      <c r="I18" s="55"/>
      <c r="J18" s="146"/>
      <c r="K18" s="65"/>
      <c r="L18" s="68">
        <v>35953.42</v>
      </c>
      <c r="M18" s="61"/>
      <c r="N18" s="89"/>
      <c r="O18" s="146"/>
      <c r="P18" s="65"/>
      <c r="Q18" s="65">
        <v>1227.9000000000001</v>
      </c>
      <c r="R18" s="81"/>
      <c r="S18" s="89"/>
      <c r="T18" s="146"/>
      <c r="U18" s="65"/>
      <c r="V18" s="68">
        <v>37181.32</v>
      </c>
      <c r="W18" s="61"/>
      <c r="X18" s="89"/>
      <c r="Y18" s="146"/>
      <c r="Z18" s="122">
        <f t="shared" si="2"/>
        <v>13157.32</v>
      </c>
      <c r="AA18" s="65">
        <f t="shared" si="3"/>
        <v>24024</v>
      </c>
      <c r="AB18" s="61"/>
      <c r="AC18" s="89"/>
      <c r="AD18" s="146"/>
      <c r="AE18" s="122">
        <v>1191.42</v>
      </c>
      <c r="AF18" s="65">
        <f t="shared" si="4"/>
        <v>25215.42</v>
      </c>
      <c r="AG18" s="61"/>
      <c r="AH18" s="89"/>
      <c r="AI18" s="124" t="s">
        <v>43</v>
      </c>
      <c r="AJ18" s="65">
        <v>265.86</v>
      </c>
      <c r="AK18" s="65">
        <f t="shared" si="5"/>
        <v>24949.559999999998</v>
      </c>
      <c r="AL18" s="81"/>
      <c r="AM18" s="89"/>
      <c r="AN18" s="124"/>
      <c r="AO18" s="65"/>
      <c r="AP18" s="65"/>
      <c r="AQ18" s="81"/>
      <c r="AR18" s="89"/>
      <c r="AS18" s="124" t="s">
        <v>137</v>
      </c>
      <c r="AT18" s="65"/>
      <c r="AU18" s="65">
        <v>26261.599999999999</v>
      </c>
      <c r="AV18" s="81"/>
      <c r="AW18" s="89"/>
      <c r="AX18" s="124" t="s">
        <v>137</v>
      </c>
      <c r="AY18" s="65"/>
      <c r="AZ18" s="65">
        <v>25609.09</v>
      </c>
      <c r="BA18" s="81"/>
      <c r="BB18" s="89"/>
    </row>
    <row r="19" spans="1:54" s="49" customFormat="1" ht="15" customHeight="1" x14ac:dyDescent="0.25">
      <c r="A19" s="94" t="s">
        <v>54</v>
      </c>
      <c r="B19" s="153"/>
      <c r="C19" s="52">
        <v>35654.92</v>
      </c>
      <c r="D19" s="73"/>
      <c r="E19" s="153"/>
      <c r="F19" s="65">
        <f t="shared" si="0"/>
        <v>298.5</v>
      </c>
      <c r="G19" s="65">
        <f t="shared" si="1"/>
        <v>35953.42</v>
      </c>
      <c r="H19" s="81"/>
      <c r="I19" s="55"/>
      <c r="J19" s="146"/>
      <c r="K19" s="65"/>
      <c r="L19" s="68">
        <v>35953.42</v>
      </c>
      <c r="M19" s="61"/>
      <c r="N19" s="89"/>
      <c r="O19" s="146"/>
      <c r="P19" s="65"/>
      <c r="Q19" s="65">
        <v>1227.9000000000001</v>
      </c>
      <c r="R19" s="81"/>
      <c r="S19" s="89"/>
      <c r="T19" s="146"/>
      <c r="U19" s="65"/>
      <c r="V19" s="68">
        <v>37181.32</v>
      </c>
      <c r="W19" s="61"/>
      <c r="X19" s="89"/>
      <c r="Y19" s="146"/>
      <c r="Z19" s="122">
        <f t="shared" si="2"/>
        <v>13157.32</v>
      </c>
      <c r="AA19" s="65">
        <f t="shared" si="3"/>
        <v>24024</v>
      </c>
      <c r="AB19" s="61"/>
      <c r="AC19" s="89"/>
      <c r="AD19" s="146"/>
      <c r="AE19" s="122">
        <v>1191.42</v>
      </c>
      <c r="AF19" s="65">
        <f t="shared" si="4"/>
        <v>25215.42</v>
      </c>
      <c r="AG19" s="61"/>
      <c r="AH19" s="89"/>
      <c r="AI19" s="124" t="s">
        <v>44</v>
      </c>
      <c r="AJ19" s="65">
        <v>265.86</v>
      </c>
      <c r="AK19" s="65">
        <f t="shared" si="5"/>
        <v>24949.559999999998</v>
      </c>
      <c r="AL19" s="81"/>
      <c r="AM19" s="89"/>
      <c r="AN19" s="124"/>
      <c r="AO19" s="65"/>
      <c r="AP19" s="65"/>
      <c r="AQ19" s="81"/>
      <c r="AR19" s="89"/>
      <c r="AS19" s="124" t="s">
        <v>138</v>
      </c>
      <c r="AT19" s="65"/>
      <c r="AU19" s="65">
        <v>26261.599999999999</v>
      </c>
      <c r="AV19" s="81"/>
      <c r="AW19" s="89"/>
      <c r="AX19" s="124" t="s">
        <v>138</v>
      </c>
      <c r="AY19" s="65"/>
      <c r="AZ19" s="65">
        <v>25609.09</v>
      </c>
      <c r="BA19" s="81"/>
      <c r="BB19" s="89"/>
    </row>
    <row r="20" spans="1:54" s="49" customFormat="1" ht="15" customHeight="1" x14ac:dyDescent="0.25">
      <c r="A20" s="94" t="s">
        <v>55</v>
      </c>
      <c r="B20" s="153"/>
      <c r="C20" s="52">
        <v>35654.92</v>
      </c>
      <c r="D20" s="73"/>
      <c r="E20" s="153"/>
      <c r="F20" s="65">
        <f t="shared" si="0"/>
        <v>298.5</v>
      </c>
      <c r="G20" s="65">
        <f t="shared" si="1"/>
        <v>35953.42</v>
      </c>
      <c r="H20" s="81"/>
      <c r="I20" s="55"/>
      <c r="J20" s="146"/>
      <c r="K20" s="65"/>
      <c r="L20" s="68">
        <v>35953.42</v>
      </c>
      <c r="M20" s="61"/>
      <c r="N20" s="89"/>
      <c r="O20" s="146"/>
      <c r="P20" s="65"/>
      <c r="Q20" s="65">
        <v>1227.9000000000001</v>
      </c>
      <c r="R20" s="81"/>
      <c r="S20" s="89"/>
      <c r="T20" s="146"/>
      <c r="U20" s="65"/>
      <c r="V20" s="68">
        <v>37181.32</v>
      </c>
      <c r="W20" s="61"/>
      <c r="X20" s="89"/>
      <c r="Y20" s="146"/>
      <c r="Z20" s="122">
        <f t="shared" si="2"/>
        <v>13157.32</v>
      </c>
      <c r="AA20" s="65">
        <f t="shared" si="3"/>
        <v>24024</v>
      </c>
      <c r="AB20" s="61"/>
      <c r="AC20" s="89"/>
      <c r="AD20" s="146"/>
      <c r="AE20" s="122">
        <v>1191.42</v>
      </c>
      <c r="AF20" s="65">
        <f t="shared" si="4"/>
        <v>25215.42</v>
      </c>
      <c r="AG20" s="61"/>
      <c r="AH20" s="89"/>
      <c r="AI20" s="124" t="s">
        <v>45</v>
      </c>
      <c r="AJ20" s="65">
        <v>265.86</v>
      </c>
      <c r="AK20" s="65">
        <f t="shared" si="5"/>
        <v>24949.559999999998</v>
      </c>
      <c r="AL20" s="81"/>
      <c r="AM20" s="89"/>
      <c r="AN20" s="124"/>
      <c r="AO20" s="65"/>
      <c r="AP20" s="65"/>
      <c r="AQ20" s="81"/>
      <c r="AR20" s="89"/>
      <c r="AS20" s="124" t="s">
        <v>139</v>
      </c>
      <c r="AT20" s="65"/>
      <c r="AU20" s="65"/>
      <c r="AV20" s="81"/>
      <c r="AW20" s="89"/>
      <c r="AX20" s="124" t="s">
        <v>139</v>
      </c>
      <c r="AY20" s="65"/>
      <c r="AZ20" s="65"/>
      <c r="BA20" s="81"/>
      <c r="BB20" s="89"/>
    </row>
    <row r="21" spans="1:54" s="49" customFormat="1" ht="15" customHeight="1" thickBot="1" x14ac:dyDescent="0.3">
      <c r="A21" s="94" t="s">
        <v>56</v>
      </c>
      <c r="B21" s="153"/>
      <c r="C21" s="52">
        <v>35654.92</v>
      </c>
      <c r="D21" s="73"/>
      <c r="E21" s="153"/>
      <c r="F21" s="65">
        <f t="shared" si="0"/>
        <v>298.5</v>
      </c>
      <c r="G21" s="65">
        <f t="shared" si="1"/>
        <v>35953.42</v>
      </c>
      <c r="H21" s="81"/>
      <c r="I21" s="55"/>
      <c r="J21" s="146"/>
      <c r="K21" s="65"/>
      <c r="L21" s="68">
        <v>35953.42</v>
      </c>
      <c r="M21" s="61"/>
      <c r="N21" s="89"/>
      <c r="O21" s="146"/>
      <c r="P21" s="65"/>
      <c r="Q21" s="65">
        <v>1227.9000000000001</v>
      </c>
      <c r="R21" s="81"/>
      <c r="S21" s="89"/>
      <c r="T21" s="146"/>
      <c r="U21" s="65"/>
      <c r="V21" s="68">
        <v>37181.32</v>
      </c>
      <c r="W21" s="61"/>
      <c r="X21" s="89"/>
      <c r="Y21" s="146"/>
      <c r="Z21" s="122">
        <f t="shared" si="2"/>
        <v>13157.32</v>
      </c>
      <c r="AA21" s="65">
        <f t="shared" si="3"/>
        <v>24024</v>
      </c>
      <c r="AB21" s="61"/>
      <c r="AC21" s="89"/>
      <c r="AD21" s="146"/>
      <c r="AE21" s="122">
        <v>1191.42</v>
      </c>
      <c r="AF21" s="65">
        <f t="shared" si="4"/>
        <v>25215.42</v>
      </c>
      <c r="AG21" s="61"/>
      <c r="AH21" s="89"/>
      <c r="AI21" s="124" t="s">
        <v>46</v>
      </c>
      <c r="AJ21" s="65">
        <v>265.86</v>
      </c>
      <c r="AK21" s="65">
        <f t="shared" si="5"/>
        <v>24949.559999999998</v>
      </c>
      <c r="AL21" s="81"/>
      <c r="AM21" s="89"/>
      <c r="AN21" s="124"/>
      <c r="AO21" s="65"/>
      <c r="AP21" s="65"/>
      <c r="AQ21" s="81"/>
      <c r="AR21" s="89"/>
      <c r="AS21" s="124" t="s">
        <v>140</v>
      </c>
      <c r="AT21" s="65"/>
      <c r="AU21" s="65"/>
      <c r="AV21" s="81"/>
      <c r="AW21" s="89"/>
      <c r="AX21" s="124" t="s">
        <v>140</v>
      </c>
      <c r="AY21" s="65"/>
      <c r="AZ21" s="65"/>
      <c r="BA21" s="81"/>
      <c r="BB21" s="89"/>
    </row>
    <row r="22" spans="1:54" s="49" customFormat="1" ht="15" customHeight="1" thickBot="1" x14ac:dyDescent="0.3">
      <c r="A22" s="94" t="s">
        <v>57</v>
      </c>
      <c r="B22" s="154"/>
      <c r="C22" s="53">
        <v>35654.92</v>
      </c>
      <c r="D22" s="73"/>
      <c r="E22" s="154"/>
      <c r="F22" s="65">
        <f t="shared" si="0"/>
        <v>298.5</v>
      </c>
      <c r="G22" s="65">
        <f t="shared" si="1"/>
        <v>35953.42</v>
      </c>
      <c r="H22" s="81"/>
      <c r="I22" s="55"/>
      <c r="J22" s="147"/>
      <c r="K22" s="65"/>
      <c r="L22" s="68">
        <v>35953.42</v>
      </c>
      <c r="M22" s="61"/>
      <c r="N22" s="89"/>
      <c r="O22" s="147"/>
      <c r="P22" s="65"/>
      <c r="Q22" s="65">
        <v>1227.9000000000001</v>
      </c>
      <c r="R22" s="81"/>
      <c r="S22" s="89"/>
      <c r="T22" s="147"/>
      <c r="U22" s="65"/>
      <c r="V22" s="68">
        <v>37181.32</v>
      </c>
      <c r="W22" s="61"/>
      <c r="X22" s="89"/>
      <c r="Y22" s="147"/>
      <c r="Z22" s="122">
        <f t="shared" si="2"/>
        <v>13157.32</v>
      </c>
      <c r="AA22" s="65">
        <f t="shared" si="3"/>
        <v>24024</v>
      </c>
      <c r="AB22" s="61"/>
      <c r="AC22" s="89"/>
      <c r="AD22" s="147"/>
      <c r="AE22" s="122">
        <v>1191.42</v>
      </c>
      <c r="AF22" s="65">
        <f t="shared" si="4"/>
        <v>25215.42</v>
      </c>
      <c r="AG22" s="61"/>
      <c r="AH22" s="90"/>
      <c r="AI22" s="129" t="s">
        <v>47</v>
      </c>
      <c r="AJ22" s="128">
        <v>265.86</v>
      </c>
      <c r="AK22" s="65">
        <f t="shared" si="5"/>
        <v>24949.559999999998</v>
      </c>
      <c r="AL22" s="81"/>
      <c r="AM22" s="89"/>
      <c r="AN22" s="125"/>
      <c r="AO22" s="65"/>
      <c r="AP22" s="65"/>
      <c r="AQ22" s="81"/>
      <c r="AR22" s="89"/>
      <c r="AS22" s="124" t="s">
        <v>141</v>
      </c>
      <c r="AT22" s="128"/>
      <c r="AU22" s="65"/>
      <c r="AV22" s="81"/>
      <c r="AW22" s="89"/>
      <c r="AX22" s="124" t="s">
        <v>141</v>
      </c>
      <c r="AY22" s="128"/>
      <c r="AZ22" s="65"/>
      <c r="BA22" s="81"/>
      <c r="BB22" s="89"/>
    </row>
    <row r="23" spans="1:54" s="49" customFormat="1" x14ac:dyDescent="0.25">
      <c r="A23" s="92"/>
      <c r="C23" s="63">
        <f>SUM(C11:C22)</f>
        <v>427859.03999999986</v>
      </c>
      <c r="D23" s="73"/>
      <c r="E23" s="83"/>
      <c r="F23" s="61">
        <f>SUM(F11:F22)</f>
        <v>3582</v>
      </c>
      <c r="G23" s="61">
        <f>SUM(G11:G22)</f>
        <v>431441.03999999986</v>
      </c>
      <c r="H23" s="73"/>
      <c r="I23" s="55"/>
      <c r="K23" s="61"/>
      <c r="L23" s="61">
        <f>SUM(L11:L22)</f>
        <v>431441.03999999986</v>
      </c>
      <c r="N23" s="89"/>
      <c r="O23" s="83"/>
      <c r="P23" s="61">
        <f>SUM(P11:P22)</f>
        <v>14734.8</v>
      </c>
      <c r="Q23" s="61">
        <f>SUM(Q11:Q22)</f>
        <v>14734.799999999997</v>
      </c>
      <c r="R23" s="73"/>
      <c r="S23" s="89"/>
      <c r="U23" s="61"/>
      <c r="V23" s="61">
        <f>SUM(V11:V22)</f>
        <v>446175.84</v>
      </c>
      <c r="X23" s="89"/>
      <c r="Z23" s="61">
        <f>SUM(Z11:Z22)</f>
        <v>157887.84000000005</v>
      </c>
      <c r="AA23" s="61">
        <f>SUM(AA11:AA22)</f>
        <v>288288</v>
      </c>
      <c r="AC23" s="89"/>
      <c r="AE23" s="61">
        <f>SUM(AE11:AE22)</f>
        <v>14297.04</v>
      </c>
      <c r="AF23" s="61">
        <f>SUM(AF11:AF22)</f>
        <v>302585.03999999992</v>
      </c>
      <c r="AH23" s="89"/>
      <c r="AI23" s="83"/>
      <c r="AJ23" s="61">
        <f>SUM(AJ11:AJ22)</f>
        <v>3190.3200000000011</v>
      </c>
      <c r="AK23" s="61">
        <f>SUM(AK11:AK22)</f>
        <v>299394.71999999997</v>
      </c>
      <c r="AL23" s="73"/>
      <c r="AM23" s="89"/>
      <c r="AN23" s="83"/>
      <c r="AO23" s="61"/>
      <c r="AP23" s="61">
        <f>SUM(AP11:AP22)</f>
        <v>99798.239999999991</v>
      </c>
      <c r="AQ23" s="73"/>
      <c r="AR23" s="89"/>
      <c r="AS23" s="83"/>
      <c r="AT23" s="61">
        <f>SUM(AT11:AT22)</f>
        <v>0</v>
      </c>
      <c r="AU23" s="61">
        <f>SUM(AU11:AU22)</f>
        <v>215340.96000000002</v>
      </c>
      <c r="AV23" s="73"/>
      <c r="AW23" s="89"/>
      <c r="AX23" s="83"/>
      <c r="AY23" s="61">
        <f>SUM(AY11:AY22)</f>
        <v>0</v>
      </c>
      <c r="AZ23" s="61">
        <f>SUM(AZ11:AZ22)</f>
        <v>207510.84</v>
      </c>
      <c r="BA23" s="73"/>
      <c r="BB23" s="89"/>
    </row>
    <row r="24" spans="1:54" x14ac:dyDescent="0.25">
      <c r="D24" s="74"/>
      <c r="E24" s="84"/>
      <c r="H24" s="74"/>
      <c r="I24" s="55"/>
      <c r="N24" s="89"/>
      <c r="O24" s="84"/>
      <c r="R24" s="74"/>
      <c r="S24" s="89"/>
      <c r="X24" s="89"/>
      <c r="AC24" s="89"/>
      <c r="AH24" s="89"/>
      <c r="AI24" s="84"/>
      <c r="AL24" s="74"/>
      <c r="AM24" s="89"/>
      <c r="AN24" s="84"/>
      <c r="AQ24" s="74"/>
      <c r="AR24" s="89"/>
      <c r="AS24" s="84"/>
      <c r="AV24" s="74"/>
      <c r="AW24" s="89"/>
      <c r="AX24" s="84"/>
      <c r="BA24" s="74"/>
      <c r="BB24" s="89"/>
    </row>
    <row r="25" spans="1:54" x14ac:dyDescent="0.25">
      <c r="E25" s="47"/>
      <c r="F25" s="66"/>
      <c r="G25" s="107"/>
      <c r="I25" s="62"/>
      <c r="K25" s="42"/>
      <c r="N25" s="62"/>
      <c r="O25" s="47"/>
      <c r="P25" s="66"/>
      <c r="Q25" s="107"/>
      <c r="S25" s="62"/>
      <c r="U25" s="42"/>
      <c r="X25" s="62"/>
      <c r="Z25" s="42"/>
      <c r="AA25" s="47"/>
      <c r="AC25" s="62"/>
      <c r="AE25" s="42"/>
      <c r="AF25" s="47"/>
      <c r="AH25" s="62"/>
      <c r="AI25" s="47"/>
      <c r="AJ25" s="66"/>
      <c r="AK25" s="107"/>
      <c r="AM25" s="62"/>
      <c r="AS25" s="47" t="s">
        <v>150</v>
      </c>
      <c r="AT25" s="66"/>
      <c r="AU25" s="107"/>
      <c r="AW25" s="62"/>
      <c r="AX25" s="47"/>
      <c r="AY25" s="66"/>
      <c r="AZ25" s="107"/>
      <c r="BB25" s="62"/>
    </row>
    <row r="26" spans="1:54" x14ac:dyDescent="0.25">
      <c r="E26" s="96"/>
      <c r="I26" s="62"/>
      <c r="K26" s="42"/>
      <c r="N26" s="62"/>
      <c r="O26" s="96"/>
      <c r="S26" s="62"/>
      <c r="U26" s="42"/>
      <c r="X26" s="62"/>
      <c r="Z26" s="42"/>
      <c r="AC26" s="62"/>
      <c r="AE26" s="42"/>
      <c r="AH26" s="62"/>
      <c r="AI26" s="96"/>
      <c r="AM26" s="62"/>
      <c r="AS26" s="96"/>
      <c r="AW26" s="62"/>
      <c r="AX26" s="96"/>
      <c r="BB26" s="62"/>
    </row>
    <row r="27" spans="1:54" x14ac:dyDescent="0.25">
      <c r="E27" s="96"/>
      <c r="I27" s="62"/>
      <c r="K27" s="42"/>
      <c r="N27" s="62"/>
      <c r="O27" s="96"/>
      <c r="S27" s="62"/>
      <c r="U27" s="42"/>
      <c r="X27" s="62"/>
      <c r="Z27" s="42"/>
      <c r="AC27" s="62"/>
      <c r="AE27" s="42"/>
      <c r="AH27" s="62"/>
      <c r="AI27" s="96"/>
      <c r="AM27" s="62"/>
      <c r="AS27" s="96"/>
      <c r="AW27" s="62"/>
      <c r="AX27" s="96"/>
      <c r="AZ27" s="107">
        <f>AZ23+AP23</f>
        <v>307309.07999999996</v>
      </c>
      <c r="BB27" s="62"/>
    </row>
    <row r="28" spans="1:54" x14ac:dyDescent="0.25">
      <c r="I28" s="62"/>
      <c r="K28" s="42"/>
      <c r="N28" s="62"/>
      <c r="S28" s="62"/>
      <c r="U28" s="42"/>
      <c r="X28" s="62"/>
      <c r="Z28" s="42"/>
      <c r="AC28" s="62"/>
      <c r="AE28" s="42"/>
      <c r="AH28" s="62"/>
      <c r="AM28" s="62"/>
      <c r="AW28" s="62"/>
      <c r="BB28" s="62"/>
    </row>
    <row r="29" spans="1:54" x14ac:dyDescent="0.25">
      <c r="G29" s="107">
        <f>G23+V23+AK23</f>
        <v>1177011.5999999999</v>
      </c>
    </row>
  </sheetData>
  <mergeCells count="62">
    <mergeCell ref="AX3:BA3"/>
    <mergeCell ref="BB3:BB6"/>
    <mergeCell ref="AX4:BA4"/>
    <mergeCell ref="AX5:BA5"/>
    <mergeCell ref="AX9:AY9"/>
    <mergeCell ref="AS3:AV3"/>
    <mergeCell ref="AW3:AW6"/>
    <mergeCell ref="AS4:AV4"/>
    <mergeCell ref="AS5:AV5"/>
    <mergeCell ref="AS9:AT9"/>
    <mergeCell ref="AI3:AL3"/>
    <mergeCell ref="AM3:AM6"/>
    <mergeCell ref="AI4:AL4"/>
    <mergeCell ref="AI5:AL5"/>
    <mergeCell ref="AI9:AJ9"/>
    <mergeCell ref="Y11:Y22"/>
    <mergeCell ref="Y3:AB3"/>
    <mergeCell ref="AD3:AG3"/>
    <mergeCell ref="AH3:AH6"/>
    <mergeCell ref="AD4:AG4"/>
    <mergeCell ref="AD5:AG5"/>
    <mergeCell ref="AD9:AE9"/>
    <mergeCell ref="AD11:AD22"/>
    <mergeCell ref="AC3:AC6"/>
    <mergeCell ref="Y4:AB4"/>
    <mergeCell ref="Y5:AB5"/>
    <mergeCell ref="Y9:Z9"/>
    <mergeCell ref="J11:J22"/>
    <mergeCell ref="J3:M3"/>
    <mergeCell ref="N3:N6"/>
    <mergeCell ref="J4:M4"/>
    <mergeCell ref="J5:M5"/>
    <mergeCell ref="J9:K9"/>
    <mergeCell ref="I3:I6"/>
    <mergeCell ref="B11:B22"/>
    <mergeCell ref="E11:E22"/>
    <mergeCell ref="B6:B7"/>
    <mergeCell ref="B9:C9"/>
    <mergeCell ref="E9:F9"/>
    <mergeCell ref="B4:D4"/>
    <mergeCell ref="E4:H4"/>
    <mergeCell ref="B5:D5"/>
    <mergeCell ref="E5:H5"/>
    <mergeCell ref="B3:D3"/>
    <mergeCell ref="E3:H3"/>
    <mergeCell ref="O11:O22"/>
    <mergeCell ref="S3:S6"/>
    <mergeCell ref="T3:W3"/>
    <mergeCell ref="X3:X6"/>
    <mergeCell ref="T4:W4"/>
    <mergeCell ref="T5:W5"/>
    <mergeCell ref="T9:U9"/>
    <mergeCell ref="T11:T22"/>
    <mergeCell ref="O3:R3"/>
    <mergeCell ref="O4:R4"/>
    <mergeCell ref="O5:R5"/>
    <mergeCell ref="O9:P9"/>
    <mergeCell ref="AN9:AO9"/>
    <mergeCell ref="AN3:AQ3"/>
    <mergeCell ref="AR3:AR6"/>
    <mergeCell ref="AN4:AQ4"/>
    <mergeCell ref="AN5:AQ5"/>
  </mergeCells>
  <phoneticPr fontId="16" type="noConversion"/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DEISE</cp:lastModifiedBy>
  <dcterms:created xsi:type="dcterms:W3CDTF">2018-03-05T11:36:05Z</dcterms:created>
  <dcterms:modified xsi:type="dcterms:W3CDTF">2021-06-15T14:26:47Z</dcterms:modified>
</cp:coreProperties>
</file>