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Conselheiro Lafaiete\"/>
    </mc:Choice>
  </mc:AlternateContent>
  <xr:revisionPtr revIDLastSave="0" documentId="13_ncr:1_{514BEEDD-AFDA-45F1-B88E-3EAF85EB03F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4" l="1"/>
  <c r="AP7" i="4"/>
  <c r="AN7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10" i="4"/>
  <c r="AJ26" i="4"/>
  <c r="AJ34" i="4"/>
  <c r="AL7" i="4" s="1"/>
  <c r="AM7" i="4" s="1"/>
  <c r="AG7" i="4"/>
  <c r="AI7" i="4"/>
  <c r="AK7" i="4" s="1"/>
  <c r="D40" i="1"/>
  <c r="G39" i="1"/>
  <c r="I39" i="1" s="1"/>
  <c r="F39" i="1"/>
  <c r="H39" i="1" s="1"/>
  <c r="F38" i="1"/>
  <c r="H38" i="1" s="1"/>
  <c r="F10" i="2"/>
  <c r="R10" i="4"/>
  <c r="S7" i="4"/>
  <c r="AE34" i="4"/>
  <c r="AE14" i="4"/>
  <c r="AF14" i="4" s="1"/>
  <c r="AF23" i="4"/>
  <c r="AF24" i="4"/>
  <c r="AF25" i="4"/>
  <c r="AF26" i="4"/>
  <c r="AF27" i="4"/>
  <c r="AF28" i="4"/>
  <c r="AF29" i="4"/>
  <c r="AF30" i="4"/>
  <c r="AF31" i="4"/>
  <c r="AF32" i="4"/>
  <c r="AF33" i="4"/>
  <c r="AF22" i="4"/>
  <c r="AF7" i="4"/>
  <c r="AF11" i="4"/>
  <c r="AF12" i="4"/>
  <c r="AF13" i="4"/>
  <c r="AF15" i="4"/>
  <c r="AF16" i="4"/>
  <c r="AF17" i="4"/>
  <c r="AF18" i="4"/>
  <c r="AF19" i="4"/>
  <c r="AF20" i="4"/>
  <c r="AF21" i="4"/>
  <c r="AF10" i="4"/>
  <c r="T26" i="4"/>
  <c r="AO34" i="4" l="1"/>
  <c r="AR7" i="4" s="1"/>
  <c r="G38" i="1"/>
  <c r="I38" i="1" s="1"/>
  <c r="F40" i="1"/>
  <c r="H40" i="1" s="1"/>
  <c r="G40" i="1"/>
  <c r="I40" i="1" s="1"/>
  <c r="AF34" i="4"/>
  <c r="R11" i="4" l="1"/>
  <c r="R12" i="4"/>
  <c r="R14" i="4"/>
  <c r="R15" i="4"/>
  <c r="R16" i="4"/>
  <c r="R17" i="4"/>
  <c r="R18" i="4"/>
  <c r="R19" i="4"/>
  <c r="R20" i="4"/>
  <c r="R21" i="4"/>
  <c r="D7" i="4"/>
  <c r="I33" i="1"/>
  <c r="H33" i="1"/>
  <c r="I32" i="1"/>
  <c r="I31" i="1"/>
  <c r="H32" i="1"/>
  <c r="H31" i="1"/>
  <c r="E24" i="1"/>
  <c r="D19" i="1"/>
  <c r="F18" i="1"/>
  <c r="G18" i="1" s="1"/>
  <c r="F17" i="1"/>
  <c r="F19" i="1" s="1"/>
  <c r="F9" i="2"/>
  <c r="F7" i="2"/>
  <c r="F6" i="2"/>
  <c r="N7" i="4"/>
  <c r="P34" i="4"/>
  <c r="N38" i="4"/>
  <c r="H24" i="1" l="1"/>
  <c r="H25" i="1"/>
  <c r="G17" i="1"/>
  <c r="G19" i="1" s="1"/>
  <c r="B3" i="4" l="1"/>
  <c r="AD38" i="4" l="1"/>
  <c r="AD7" i="4"/>
  <c r="Y7" i="4"/>
  <c r="AA10" i="4" s="1"/>
  <c r="AA22" i="4" s="1"/>
  <c r="AB7" i="4" s="1"/>
  <c r="Y26" i="4"/>
  <c r="T7" i="4"/>
  <c r="AA7" i="4" l="1"/>
  <c r="V7" i="4"/>
  <c r="U14" i="4" s="1"/>
  <c r="U22" i="4" s="1"/>
  <c r="W7" i="4" s="1"/>
  <c r="J7" i="4"/>
  <c r="L7" i="4" s="1"/>
  <c r="G16" i="4"/>
  <c r="R28" i="4" s="1"/>
  <c r="V16" i="4" s="1"/>
  <c r="G12" i="4"/>
  <c r="R24" i="4" s="1"/>
  <c r="V12" i="4" s="1"/>
  <c r="G11" i="4"/>
  <c r="R23" i="4" s="1"/>
  <c r="V11" i="4" s="1"/>
  <c r="G13" i="4"/>
  <c r="R25" i="4" s="1"/>
  <c r="V13" i="4" s="1"/>
  <c r="G14" i="4"/>
  <c r="R26" i="4" s="1"/>
  <c r="G15" i="4"/>
  <c r="R27" i="4" s="1"/>
  <c r="V15" i="4" s="1"/>
  <c r="G17" i="4"/>
  <c r="R29" i="4" s="1"/>
  <c r="V17" i="4" s="1"/>
  <c r="G18" i="4"/>
  <c r="R30" i="4" s="1"/>
  <c r="V18" i="4" s="1"/>
  <c r="G19" i="4"/>
  <c r="R31" i="4" s="1"/>
  <c r="V19" i="4" s="1"/>
  <c r="G20" i="4"/>
  <c r="R32" i="4" s="1"/>
  <c r="V20" i="4" s="1"/>
  <c r="G21" i="4"/>
  <c r="R33" i="4" s="1"/>
  <c r="V21" i="4" s="1"/>
  <c r="E26" i="4"/>
  <c r="V14" i="4" l="1"/>
  <c r="J26" i="4"/>
  <c r="E7" i="4"/>
  <c r="P7" i="4" s="1"/>
  <c r="O13" i="4" s="1"/>
  <c r="O34" i="4" s="1"/>
  <c r="Q7" i="4" s="1"/>
  <c r="B4" i="4"/>
  <c r="Z10" i="4" l="1"/>
  <c r="Z22" i="4" s="1"/>
  <c r="G7" i="4"/>
  <c r="G10" i="4" s="1"/>
  <c r="R22" i="4" s="1"/>
  <c r="V10" i="4" s="1"/>
  <c r="K13" i="4"/>
  <c r="K22" i="4" l="1"/>
  <c r="M7" i="4" s="1"/>
  <c r="R7" i="4" s="1"/>
  <c r="R13" i="4"/>
  <c r="R34" i="4" s="1"/>
  <c r="F22" i="4"/>
  <c r="G22" i="4"/>
  <c r="H7" i="4" s="1"/>
  <c r="I7" i="4" l="1"/>
  <c r="AC7" i="4"/>
  <c r="AH7" i="4" s="1"/>
  <c r="V22" i="4" l="1"/>
  <c r="H19" i="2" l="1"/>
  <c r="G19" i="2"/>
  <c r="E19" i="2"/>
  <c r="F31" i="1" l="1"/>
  <c r="F32" i="1"/>
  <c r="D33" i="1"/>
  <c r="G31" i="1" l="1"/>
  <c r="F33" i="1"/>
  <c r="G32" i="1"/>
  <c r="G33" i="1" l="1"/>
  <c r="E25" i="1"/>
  <c r="D26" i="1" l="1"/>
  <c r="F4" i="2"/>
  <c r="F19" i="2" s="1"/>
  <c r="G24" i="1" l="1"/>
  <c r="I24" i="1" s="1"/>
  <c r="G25" i="1"/>
  <c r="I25" i="1" s="1"/>
  <c r="F26" i="1"/>
  <c r="H26" i="1" s="1"/>
  <c r="G26" i="1" l="1"/>
  <c r="I26" i="1" s="1"/>
  <c r="D12" i="1" l="1"/>
  <c r="F11" i="1"/>
  <c r="H18" i="1" s="1"/>
  <c r="F10" i="1"/>
  <c r="H17" i="1" s="1"/>
  <c r="D6" i="1"/>
  <c r="F4" i="1"/>
  <c r="G4" i="1" s="1"/>
  <c r="F5" i="1"/>
  <c r="G5" i="1" s="1"/>
  <c r="H19" i="1" l="1"/>
  <c r="H10" i="1"/>
  <c r="G6" i="1"/>
  <c r="F6" i="1"/>
  <c r="G10" i="1"/>
  <c r="I17" i="1" s="1"/>
  <c r="F12" i="1"/>
  <c r="G11" i="1"/>
  <c r="I18" i="1" s="1"/>
  <c r="H11" i="1"/>
  <c r="I19" i="1" l="1"/>
  <c r="I10" i="1"/>
  <c r="I11" i="1"/>
  <c r="H12" i="1"/>
  <c r="G12" i="1"/>
  <c r="I12" i="1" l="1"/>
</calcChain>
</file>

<file path=xl/sharedStrings.xml><?xml version="1.0" encoding="utf-8"?>
<sst xmlns="http://schemas.openxmlformats.org/spreadsheetml/2006/main" count="261" uniqueCount="96">
  <si>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</si>
  <si>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</si>
  <si>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</si>
  <si>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</si>
  <si>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</si>
  <si>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</si>
  <si>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</si>
  <si>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</si>
  <si>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</si>
  <si>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</si>
  <si>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</si>
  <si>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</si>
  <si>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</si>
  <si>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</si>
  <si>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</si>
  <si>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</si>
  <si>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</si>
  <si>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</si>
  <si>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</si>
  <si>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</si>
  <si>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</si>
  <si>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</si>
  <si>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</si>
  <si>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</si>
  <si>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</si>
  <si>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</si>
  <si>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</si>
  <si>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</si>
  <si>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</si>
  <si>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</si>
  <si>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</si>
  <si>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</si>
  <si>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</si>
  <si>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</si>
  <si>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</si>
  <si>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</si>
  <si>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</si>
  <si>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</si>
  <si>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</si>
  <si>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</si>
  <si>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</si>
  <si>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</si>
  <si>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</si>
  <si>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</si>
  <si>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</si>
  <si>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</si>
  <si>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</si>
  <si>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</si>
  <si>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033.2018.CLR</t>
  </si>
  <si>
    <t>Aditivo 01/2019 - 08/08/2019</t>
  </si>
  <si>
    <t>Prorrogação</t>
  </si>
  <si>
    <t>23809.000379/2019-76</t>
  </si>
  <si>
    <t>23809.000379/2018-95</t>
  </si>
  <si>
    <t>23/09/2018 a 22/09/2019</t>
  </si>
  <si>
    <t>23/09/2019 a 22/09/2020</t>
  </si>
  <si>
    <t>Apostilamento 01/2019 - 03/09/2019</t>
  </si>
  <si>
    <t>23809.000370/2019-65</t>
  </si>
  <si>
    <t>Reequilíbrio</t>
  </si>
  <si>
    <t>-</t>
  </si>
  <si>
    <t>Aditivo 02/2020 - 30/03/2020</t>
  </si>
  <si>
    <t>Aditivo 03/2020 - 05/08/2020</t>
  </si>
  <si>
    <t>23/09/2020 a 22/09/2021</t>
  </si>
  <si>
    <t>23809.000338/2020-13</t>
  </si>
  <si>
    <t>23809.000066/2020-51</t>
  </si>
  <si>
    <t>Apostilamento 02/2020 - 06/08/2020</t>
  </si>
  <si>
    <t>23809.000339/2020-68</t>
  </si>
  <si>
    <t>Contrato 033.2018.CLR - 23/09/2018 a 22/09/2019</t>
  </si>
  <si>
    <r>
      <t xml:space="preserve">Vigia - 12/36 horas </t>
    </r>
    <r>
      <rPr>
        <b/>
        <sz val="11"/>
        <color theme="1"/>
        <rFont val="Calibri"/>
        <family val="2"/>
        <scheme val="minor"/>
      </rPr>
      <t>diurnas</t>
    </r>
    <r>
      <rPr>
        <sz val="11"/>
        <color theme="1"/>
        <rFont val="Calibri"/>
        <family val="2"/>
        <scheme val="minor"/>
      </rPr>
      <t>, de segunda a domingo, inclusive feriados</t>
    </r>
  </si>
  <si>
    <r>
      <t xml:space="preserve">Vigia - 12/36 horas </t>
    </r>
    <r>
      <rPr>
        <b/>
        <sz val="11"/>
        <color theme="1"/>
        <rFont val="Calibri"/>
        <family val="2"/>
        <scheme val="minor"/>
      </rPr>
      <t>noturnas</t>
    </r>
    <r>
      <rPr>
        <sz val="11"/>
        <color theme="1"/>
        <rFont val="Calibri"/>
        <family val="2"/>
        <scheme val="minor"/>
      </rPr>
      <t>, de segunda a domingo, inclusive feriados</t>
    </r>
  </si>
  <si>
    <t>ADITIVO 02/2020 - A partir de 01/01/2020 - Reequilíbrio</t>
  </si>
  <si>
    <t>APOSTILAMENTO 02/2020 - A partir de 01/01/2020 - Repactuação</t>
  </si>
  <si>
    <t>APOSTILAMENTO 01/2019 (1/2) - De 23/09/2018 a 31/12/2018 - Repactuação</t>
  </si>
  <si>
    <t>APOSTILAMENTO 01/2019 (2/2) - A partir de 01/01/2019 - Repactuação</t>
  </si>
  <si>
    <t>Aditivo 01/2019 - Prorrogação</t>
  </si>
  <si>
    <t>Novo valor anual</t>
  </si>
  <si>
    <t>Novo valor mensal</t>
  </si>
  <si>
    <t>APOSTILAMENTO 01/2019 - REPACTUAÇÃO</t>
  </si>
  <si>
    <t>Vigência a partir de 23/09/2018</t>
  </si>
  <si>
    <t>1º Período - 23/09/2018 a 31/12/2018</t>
  </si>
  <si>
    <t>2º Período - A partir de 01/01/2019</t>
  </si>
  <si>
    <t>ADITIVO 02/2020 - REEQUILÍBRIO</t>
  </si>
  <si>
    <t>Vigência  a partir de 01/01/2020</t>
  </si>
  <si>
    <t>ADITIVO 03/2020 - PRORROGAÇÃO</t>
  </si>
  <si>
    <t>23/09/2020 até 22/09/2021</t>
  </si>
  <si>
    <t>APOSTILAMENTO 02/2020 - REPACTUAÇÃO</t>
  </si>
  <si>
    <t>A partir de 01/01/2020</t>
  </si>
  <si>
    <t>Apostilamento 03/2021 - 18/06/2021</t>
  </si>
  <si>
    <t>23809.000302/2021-11</t>
  </si>
  <si>
    <t>APOSTILAMENTO 03/2021 - A partir de 01/01/2021 - Repactuação</t>
  </si>
  <si>
    <t>APOSTILAMENTO 03/2021 - REPACTUAÇÃO</t>
  </si>
  <si>
    <t>A partir de 01/01/2021</t>
  </si>
  <si>
    <t>Aditivo 04/2021 - 28/06/2021</t>
  </si>
  <si>
    <t>23/09/2021 até 22/09/2022</t>
  </si>
  <si>
    <t>23809.000325/2021-25</t>
  </si>
  <si>
    <t>ADITIVO 04/2021 - PRORROGAÇÃO</t>
  </si>
  <si>
    <t>De 23/09/2021 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</si>
</sst>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0" fontId="11" fillId="8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164" fontId="0" fillId="0" borderId="5" xfId="1" applyFont="1" applyBorder="1"/>
    <xf numFmtId="164" fontId="2" fillId="0" borderId="5" xfId="1" applyFon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164" fontId="0" fillId="0" borderId="16" xfId="1" applyFont="1" applyBorder="1"/>
    <xf numFmtId="0" fontId="0" fillId="0" borderId="17" xfId="0" applyBorder="1" applyAlignment="1"/>
    <xf numFmtId="164" fontId="2" fillId="0" borderId="17" xfId="1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2" fillId="0" borderId="18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4" fontId="0" fillId="0" borderId="18" xfId="1" applyFont="1" applyBorder="1"/>
    <xf numFmtId="44" fontId="0" fillId="5" borderId="16" xfId="0" applyNumberFormat="1" applyFill="1" applyBorder="1"/>
    <xf numFmtId="164" fontId="0" fillId="0" borderId="17" xfId="0" applyNumberFormat="1" applyBorder="1" applyAlignment="1"/>
    <xf numFmtId="164" fontId="2" fillId="0" borderId="18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 wrapText="1"/>
    </xf>
    <xf numFmtId="44" fontId="0" fillId="0" borderId="17" xfId="0" applyNumberFormat="1" applyBorder="1"/>
    <xf numFmtId="14" fontId="0" fillId="0" borderId="17" xfId="0" applyNumberFormat="1" applyBorder="1"/>
    <xf numFmtId="0" fontId="0" fillId="0" borderId="22" xfId="0" applyBorder="1"/>
    <xf numFmtId="0" fontId="0" fillId="0" borderId="22" xfId="0" applyFill="1" applyBorder="1"/>
    <xf numFmtId="166" fontId="0" fillId="0" borderId="23" xfId="0" applyNumberFormat="1" applyFill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 vertical="center"/>
    </xf>
    <xf numFmtId="164" fontId="0" fillId="6" borderId="4" xfId="1" applyNumberFormat="1" applyFont="1" applyFill="1" applyBorder="1"/>
    <xf numFmtId="0" fontId="2" fillId="7" borderId="16" xfId="0" applyFont="1" applyFill="1" applyBorder="1" applyAlignment="1">
      <alignment horizontal="center"/>
    </xf>
    <xf numFmtId="44" fontId="0" fillId="0" borderId="16" xfId="0" applyNumberFormat="1" applyBorder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44" fontId="0" fillId="5" borderId="3" xfId="0" applyNumberFormat="1" applyFill="1" applyBorder="1"/>
    <xf numFmtId="164" fontId="0" fillId="6" borderId="27" xfId="1" applyNumberFormat="1" applyFont="1" applyFill="1" applyBorder="1"/>
    <xf numFmtId="164" fontId="0" fillId="0" borderId="28" xfId="0" applyNumberFormat="1" applyBorder="1" applyAlignment="1"/>
    <xf numFmtId="164" fontId="0" fillId="0" borderId="28" xfId="1" applyFont="1" applyFill="1" applyBorder="1"/>
    <xf numFmtId="44" fontId="0" fillId="9" borderId="1" xfId="0" applyNumberFormat="1" applyFill="1" applyBorder="1" applyAlignment="1">
      <alignment vertical="center"/>
    </xf>
    <xf numFmtId="164" fontId="0" fillId="0" borderId="22" xfId="0" applyNumberFormat="1" applyBorder="1" applyAlignment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44" fontId="0" fillId="0" borderId="2" xfId="0" applyNumberFormat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14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1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10" borderId="1" xfId="0" applyNumberFormat="1" applyFill="1" applyBorder="1" applyAlignment="1">
      <alignment vertical="center"/>
    </xf>
    <xf numFmtId="44" fontId="2" fillId="0" borderId="0" xfId="0" applyNumberFormat="1" applyFont="1" applyFill="1" applyBorder="1"/>
    <xf numFmtId="44" fontId="18" fillId="0" borderId="0" xfId="0" applyNumberFormat="1" applyFont="1" applyBorder="1"/>
    <xf numFmtId="0" fontId="2" fillId="0" borderId="1" xfId="1" applyNumberFormat="1" applyFont="1" applyFill="1" applyBorder="1" applyAlignment="1">
      <alignment horizontal="center" vertical="center"/>
    </xf>
    <xf numFmtId="0" fontId="2" fillId="0" borderId="18" xfId="1" applyNumberFormat="1" applyFont="1" applyFill="1" applyBorder="1" applyAlignment="1">
      <alignment horizontal="center" vertical="center"/>
    </xf>
    <xf numFmtId="44" fontId="0" fillId="0" borderId="0" xfId="0" applyNumberFormat="1" applyFill="1" applyBorder="1"/>
    <xf numFmtId="0" fontId="11" fillId="8" borderId="1" xfId="0" applyFont="1" applyFill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164" fontId="2" fillId="6" borderId="29" xfId="1" applyFont="1" applyFill="1" applyBorder="1" applyAlignment="1">
      <alignment horizontal="center" vertical="center" wrapText="1"/>
    </xf>
    <xf numFmtId="164" fontId="2" fillId="6" borderId="28" xfId="1" applyFont="1" applyFill="1" applyBorder="1" applyAlignment="1">
      <alignment horizontal="center" vertical="center" wrapText="1"/>
    </xf>
    <xf numFmtId="164" fontId="2" fillId="6" borderId="30" xfId="1" applyFont="1" applyFill="1" applyBorder="1" applyAlignment="1">
      <alignment horizontal="center" vertical="center" wrapText="1"/>
    </xf>
    <xf numFmtId="164" fontId="14" fillId="0" borderId="19" xfId="1" applyFont="1" applyFill="1" applyBorder="1" applyAlignment="1">
      <alignment horizontal="center" vertical="center"/>
    </xf>
    <xf numFmtId="164" fontId="14" fillId="0" borderId="20" xfId="1" applyFont="1" applyFill="1" applyBorder="1" applyAlignment="1">
      <alignment horizontal="center" vertical="center"/>
    </xf>
    <xf numFmtId="164" fontId="14" fillId="0" borderId="21" xfId="1" applyFont="1" applyFill="1" applyBorder="1" applyAlignment="1">
      <alignment horizontal="center" vertical="center"/>
    </xf>
    <xf numFmtId="164" fontId="14" fillId="0" borderId="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2" fillId="6" borderId="4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64" fontId="14" fillId="0" borderId="11" xfId="1" applyFont="1" applyFill="1" applyBorder="1" applyAlignment="1">
      <alignment horizontal="center" vertic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22" xfId="1" applyFont="1" applyFill="1" applyBorder="1"/>
    <xf numFmtId="0" fontId="2" fillId="0" borderId="0" xfId="1" applyNumberFormat="1" applyFont="1" applyFill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showGridLines="0" workbookViewId="0">
      <selection activeCell="C29" sqref="C29"/>
    </sheetView>
  </sheetViews>
  <sheetFormatPr defaultColWidth="9.109375" defaultRowHeight="14.4" x14ac:dyDescent="0.3"/>
  <cols>
    <col min="1" max="1" width="4.5546875" style="2" customWidth="1"/>
    <col min="2" max="2" width="35.6640625" style="2" bestFit="1" customWidth="1"/>
    <col min="3" max="3" width="40.33203125" style="2" bestFit="1" customWidth="1"/>
    <col min="4" max="4" width="24.5546875" style="2" bestFit="1" customWidth="1"/>
    <col min="5" max="5" width="21" style="2" customWidth="1"/>
    <col min="6" max="6" width="20.5546875" style="2" customWidth="1"/>
    <col min="7" max="7" width="14.33203125" style="4" bestFit="1" customWidth="1"/>
    <col min="8" max="8" width="14.109375" style="5" bestFit="1" customWidth="1"/>
    <col min="9" max="9" width="20.44140625" style="2" bestFit="1" customWidth="1"/>
    <col min="10" max="10" width="17" style="6" bestFit="1" customWidth="1"/>
    <col min="11" max="11" width="13.6640625" style="6" bestFit="1" customWidth="1"/>
    <col min="12" max="12" width="9.109375" style="2"/>
    <col min="13" max="13" width="17" style="2" bestFit="1" customWidth="1"/>
    <col min="14" max="16384" width="9.109375" style="2"/>
  </cols>
  <sheetData>
    <row r="1" spans="2:11" ht="18" x14ac:dyDescent="0.35">
      <c r="C1" s="3" t="s">
        <v>2</v>
      </c>
    </row>
    <row r="3" spans="2:11" ht="15.6" x14ac:dyDescent="0.3">
      <c r="B3" s="42" t="s">
        <v>48</v>
      </c>
      <c r="C3" s="39" t="s">
        <v>3</v>
      </c>
      <c r="D3" s="39" t="s">
        <v>4</v>
      </c>
      <c r="E3" s="39" t="s">
        <v>5</v>
      </c>
      <c r="F3" s="39" t="s">
        <v>6</v>
      </c>
      <c r="G3" s="40" t="s">
        <v>7</v>
      </c>
      <c r="H3" s="41" t="s">
        <v>8</v>
      </c>
      <c r="I3" s="39" t="s">
        <v>19</v>
      </c>
      <c r="J3" s="147"/>
      <c r="K3" s="147"/>
    </row>
    <row r="4" spans="2:11" x14ac:dyDescent="0.3">
      <c r="B4" s="29" t="s">
        <v>9</v>
      </c>
      <c r="C4" s="26"/>
      <c r="D4" s="114" t="s">
        <v>53</v>
      </c>
      <c r="E4" s="26">
        <v>146947.68</v>
      </c>
      <c r="F4" s="26">
        <f>E4/12</f>
        <v>12245.64</v>
      </c>
      <c r="G4" s="27"/>
      <c r="H4" s="28"/>
      <c r="I4" s="30" t="s">
        <v>52</v>
      </c>
      <c r="J4" s="7"/>
    </row>
    <row r="5" spans="2:11" x14ac:dyDescent="0.3">
      <c r="B5" s="29" t="s">
        <v>49</v>
      </c>
      <c r="C5" s="26" t="s">
        <v>50</v>
      </c>
      <c r="D5" s="25" t="s">
        <v>54</v>
      </c>
      <c r="E5" s="116" t="s">
        <v>58</v>
      </c>
      <c r="F5" s="116" t="s">
        <v>58</v>
      </c>
      <c r="G5" s="27"/>
      <c r="H5" s="28"/>
      <c r="I5" s="25" t="s">
        <v>51</v>
      </c>
      <c r="J5" s="7"/>
    </row>
    <row r="6" spans="2:11" x14ac:dyDescent="0.3">
      <c r="B6" s="29" t="s">
        <v>55</v>
      </c>
      <c r="C6" s="26" t="s">
        <v>18</v>
      </c>
      <c r="D6" s="115" t="s">
        <v>58</v>
      </c>
      <c r="E6" s="26">
        <v>10222.08</v>
      </c>
      <c r="F6" s="26">
        <f>E6/12</f>
        <v>851.84</v>
      </c>
      <c r="G6" s="27"/>
      <c r="H6" s="28"/>
      <c r="I6" s="30" t="s">
        <v>56</v>
      </c>
      <c r="J6" s="7"/>
    </row>
    <row r="7" spans="2:11" x14ac:dyDescent="0.3">
      <c r="B7" s="29" t="s">
        <v>59</v>
      </c>
      <c r="C7" s="26" t="s">
        <v>57</v>
      </c>
      <c r="D7" s="115" t="s">
        <v>58</v>
      </c>
      <c r="E7" s="26">
        <v>-406.56</v>
      </c>
      <c r="F7" s="26">
        <f>E7/12</f>
        <v>-33.880000000000003</v>
      </c>
      <c r="G7" s="27"/>
      <c r="H7" s="28"/>
      <c r="I7" s="31" t="s">
        <v>63</v>
      </c>
      <c r="J7" s="7"/>
    </row>
    <row r="8" spans="2:11" x14ac:dyDescent="0.3">
      <c r="B8" s="29" t="s">
        <v>60</v>
      </c>
      <c r="C8" s="26" t="s">
        <v>50</v>
      </c>
      <c r="D8" s="25" t="s">
        <v>61</v>
      </c>
      <c r="E8" s="116" t="s">
        <v>58</v>
      </c>
      <c r="F8" s="116" t="s">
        <v>58</v>
      </c>
      <c r="G8" s="27"/>
      <c r="H8" s="28"/>
      <c r="I8" s="30" t="s">
        <v>62</v>
      </c>
      <c r="J8" s="7"/>
    </row>
    <row r="9" spans="2:11" x14ac:dyDescent="0.3">
      <c r="B9" s="29" t="s">
        <v>64</v>
      </c>
      <c r="C9" s="26" t="s">
        <v>18</v>
      </c>
      <c r="D9" s="115" t="s">
        <v>58</v>
      </c>
      <c r="E9" s="26">
        <v>5852.51</v>
      </c>
      <c r="F9" s="26">
        <f>E9/12</f>
        <v>487.7091666666667</v>
      </c>
      <c r="G9" s="27"/>
      <c r="H9" s="28"/>
      <c r="I9" s="25" t="s">
        <v>65</v>
      </c>
      <c r="J9" s="7"/>
    </row>
    <row r="10" spans="2:11" x14ac:dyDescent="0.3">
      <c r="B10" s="29" t="s">
        <v>86</v>
      </c>
      <c r="C10" s="26" t="s">
        <v>18</v>
      </c>
      <c r="D10" s="115" t="s">
        <v>58</v>
      </c>
      <c r="E10" s="26">
        <v>889.43</v>
      </c>
      <c r="F10" s="26">
        <f>E10/12</f>
        <v>74.119166666666658</v>
      </c>
      <c r="G10" s="27"/>
      <c r="H10" s="28"/>
      <c r="I10" s="25" t="s">
        <v>87</v>
      </c>
      <c r="J10" s="7"/>
    </row>
    <row r="11" spans="2:11" x14ac:dyDescent="0.3">
      <c r="B11" s="29" t="s">
        <v>91</v>
      </c>
      <c r="C11" s="26" t="s">
        <v>50</v>
      </c>
      <c r="D11" s="25" t="s">
        <v>92</v>
      </c>
      <c r="E11" s="26"/>
      <c r="F11" s="26"/>
      <c r="G11" s="27"/>
      <c r="H11" s="28"/>
      <c r="I11" s="25" t="s">
        <v>93</v>
      </c>
      <c r="J11" s="7"/>
      <c r="K11" s="8"/>
    </row>
    <row r="12" spans="2:11" x14ac:dyDescent="0.3">
      <c r="B12" s="29"/>
      <c r="C12" s="26"/>
      <c r="D12" s="25"/>
      <c r="E12" s="26"/>
      <c r="F12" s="26"/>
      <c r="G12" s="27"/>
      <c r="H12" s="28"/>
      <c r="I12" s="25"/>
      <c r="J12" s="7"/>
      <c r="K12" s="8"/>
    </row>
    <row r="13" spans="2:11" x14ac:dyDescent="0.3">
      <c r="B13" s="29"/>
      <c r="C13" s="26"/>
      <c r="D13" s="25"/>
      <c r="E13" s="26"/>
      <c r="F13" s="26"/>
      <c r="G13" s="27"/>
      <c r="H13" s="28"/>
      <c r="I13" s="25"/>
      <c r="J13" s="7"/>
      <c r="K13" s="8"/>
    </row>
    <row r="14" spans="2:11" x14ac:dyDescent="0.3">
      <c r="B14" s="29"/>
      <c r="C14" s="26"/>
      <c r="D14" s="25"/>
      <c r="E14" s="26"/>
      <c r="F14" s="26"/>
      <c r="G14" s="27"/>
      <c r="H14" s="28"/>
      <c r="I14" s="25"/>
      <c r="J14" s="7"/>
      <c r="K14" s="8"/>
    </row>
    <row r="15" spans="2:11" x14ac:dyDescent="0.3">
      <c r="B15" s="29"/>
      <c r="C15" s="26"/>
      <c r="D15" s="25"/>
      <c r="E15" s="26"/>
      <c r="F15" s="26"/>
      <c r="G15" s="27"/>
      <c r="H15" s="28"/>
      <c r="I15" s="25"/>
      <c r="J15" s="7"/>
      <c r="K15" s="8"/>
    </row>
    <row r="16" spans="2:11" x14ac:dyDescent="0.3">
      <c r="B16" s="29"/>
      <c r="C16" s="26"/>
      <c r="D16" s="25"/>
      <c r="E16" s="26"/>
      <c r="F16" s="26"/>
      <c r="G16" s="27"/>
      <c r="H16" s="28"/>
      <c r="I16" s="25"/>
      <c r="J16" s="7"/>
      <c r="K16" s="8"/>
    </row>
    <row r="17" spans="2:11" x14ac:dyDescent="0.3">
      <c r="B17" s="29"/>
      <c r="C17" s="26"/>
      <c r="D17" s="25"/>
      <c r="E17" s="26"/>
      <c r="F17" s="26"/>
      <c r="G17" s="27"/>
      <c r="H17" s="28"/>
      <c r="I17" s="25"/>
      <c r="J17" s="7"/>
      <c r="K17" s="8"/>
    </row>
    <row r="18" spans="2:11" x14ac:dyDescent="0.3">
      <c r="B18" s="23"/>
      <c r="C18" s="24"/>
      <c r="D18" s="25"/>
      <c r="E18" s="26"/>
      <c r="F18" s="26"/>
      <c r="G18" s="27"/>
      <c r="H18" s="28"/>
      <c r="I18" s="25"/>
      <c r="J18" s="7"/>
      <c r="K18" s="8"/>
    </row>
    <row r="19" spans="2:11" x14ac:dyDescent="0.3">
      <c r="B19" s="32" t="s">
        <v>10</v>
      </c>
      <c r="C19" s="33"/>
      <c r="D19" s="34"/>
      <c r="E19" s="35">
        <f>SUM(E4:E18)</f>
        <v>163505.13999999998</v>
      </c>
      <c r="F19" s="35">
        <f>SUM(F4:F18)</f>
        <v>13625.428333333335</v>
      </c>
      <c r="G19" s="36">
        <f>SUM(G4:G18)</f>
        <v>0</v>
      </c>
      <c r="H19" s="37">
        <f>SUM(H4:H18)</f>
        <v>0</v>
      </c>
      <c r="I19" s="34"/>
      <c r="J19" s="9"/>
    </row>
    <row r="20" spans="2:11" x14ac:dyDescent="0.3">
      <c r="C20" s="10"/>
      <c r="E20" s="10"/>
      <c r="F20" s="10"/>
      <c r="G20" s="11"/>
      <c r="H20" s="12"/>
    </row>
    <row r="21" spans="2:11" x14ac:dyDescent="0.3">
      <c r="E21" s="10"/>
      <c r="F21" s="14"/>
      <c r="G21" s="22"/>
    </row>
    <row r="22" spans="2:11" x14ac:dyDescent="0.3">
      <c r="E22" s="21"/>
      <c r="G22" s="22"/>
      <c r="J22" s="13"/>
    </row>
    <row r="23" spans="2:11" x14ac:dyDescent="0.3">
      <c r="E23" s="20"/>
      <c r="G23" s="22"/>
    </row>
    <row r="24" spans="2:11" x14ac:dyDescent="0.3">
      <c r="E24" s="14"/>
      <c r="G24" s="22"/>
    </row>
    <row r="25" spans="2:11" x14ac:dyDescent="0.3">
      <c r="G25" s="22"/>
    </row>
  </sheetData>
  <mergeCells count="1">
    <mergeCell ref="J3:K3"/>
  </mergeCells>
  <conditionalFormatting sqref="C10:C12 C19:C1048576 C1:C8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9">
    <cfRule type="containsText" dxfId="7" priority="9" operator="containsText" text="acréscimo">
      <formula>NOT(ISERROR(SEARCH("acréscimo",C9)))</formula>
    </cfRule>
    <cfRule type="containsText" dxfId="6" priority="10" operator="containsText" text="supressão">
      <formula>NOT(ISERROR(SEARCH("supressão",C9)))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0"/>
  <sheetViews>
    <sheetView showGridLines="0" topLeftCell="A28" zoomScale="90" zoomScaleNormal="90" workbookViewId="0">
      <selection activeCell="I40" sqref="I40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>
    <row r="1" spans="2:9" ht="15" thickBot="1" x14ac:dyDescent="0.35"/>
    <row r="2" spans="2:9" ht="15" thickBot="1" x14ac:dyDescent="0.35">
      <c r="B2" s="148" t="s">
        <v>66</v>
      </c>
      <c r="C2" s="148"/>
      <c r="D2" s="148"/>
      <c r="E2" s="148"/>
      <c r="F2" s="148"/>
      <c r="G2" s="148"/>
    </row>
    <row r="3" spans="2:9" ht="29.4" thickBot="1" x14ac:dyDescent="0.35">
      <c r="B3" s="15" t="s">
        <v>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</row>
    <row r="4" spans="2:9" ht="29.4" thickBot="1" x14ac:dyDescent="0.35">
      <c r="B4" s="117">
        <v>4</v>
      </c>
      <c r="C4" s="120" t="s">
        <v>67</v>
      </c>
      <c r="D4" s="117">
        <v>1</v>
      </c>
      <c r="E4" s="119">
        <v>5669.28</v>
      </c>
      <c r="F4" s="119">
        <f t="shared" ref="F4:F5" si="0">D4*E4</f>
        <v>5669.28</v>
      </c>
      <c r="G4" s="119">
        <f t="shared" ref="G4:G5" si="1">12*F4</f>
        <v>68031.360000000001</v>
      </c>
    </row>
    <row r="5" spans="2:9" ht="29.4" thickBot="1" x14ac:dyDescent="0.35">
      <c r="B5" s="117">
        <v>5</v>
      </c>
      <c r="C5" s="120" t="s">
        <v>68</v>
      </c>
      <c r="D5" s="117">
        <v>1</v>
      </c>
      <c r="E5" s="119">
        <v>6576.36</v>
      </c>
      <c r="F5" s="119">
        <f t="shared" si="0"/>
        <v>6576.36</v>
      </c>
      <c r="G5" s="119">
        <f t="shared" si="1"/>
        <v>78916.319999999992</v>
      </c>
    </row>
    <row r="6" spans="2:9" ht="15" thickBot="1" x14ac:dyDescent="0.35">
      <c r="B6" s="149" t="s">
        <v>1</v>
      </c>
      <c r="C6" s="149"/>
      <c r="D6" s="117">
        <f>SUM(D4:D5)</f>
        <v>2</v>
      </c>
      <c r="E6" s="118"/>
      <c r="F6" s="118">
        <f>SUM(F4:F5)</f>
        <v>12245.64</v>
      </c>
      <c r="G6" s="118">
        <f>SUM(G4:G5)</f>
        <v>146947.68</v>
      </c>
    </row>
    <row r="7" spans="2:9" ht="15" thickBot="1" x14ac:dyDescent="0.35"/>
    <row r="8" spans="2:9" ht="15" thickBot="1" x14ac:dyDescent="0.35">
      <c r="B8" s="148" t="s">
        <v>71</v>
      </c>
      <c r="C8" s="148"/>
      <c r="D8" s="148"/>
      <c r="E8" s="148"/>
      <c r="F8" s="148"/>
      <c r="G8" s="148"/>
      <c r="H8" s="127"/>
      <c r="I8" s="127"/>
    </row>
    <row r="9" spans="2:9" ht="43.8" thickBot="1" x14ac:dyDescent="0.35">
      <c r="B9" s="15" t="s">
        <v>0</v>
      </c>
      <c r="C9" s="16" t="s">
        <v>11</v>
      </c>
      <c r="D9" s="16" t="s">
        <v>12</v>
      </c>
      <c r="E9" s="16" t="s">
        <v>13</v>
      </c>
      <c r="F9" s="16" t="s">
        <v>14</v>
      </c>
      <c r="G9" s="16" t="s">
        <v>15</v>
      </c>
      <c r="H9" s="17" t="s">
        <v>16</v>
      </c>
      <c r="I9" s="17" t="s">
        <v>17</v>
      </c>
    </row>
    <row r="10" spans="2:9" ht="29.4" thickBot="1" x14ac:dyDescent="0.35">
      <c r="B10" s="117">
        <v>4</v>
      </c>
      <c r="C10" s="132" t="s">
        <v>67</v>
      </c>
      <c r="D10" s="117">
        <v>1</v>
      </c>
      <c r="E10" s="119">
        <v>5801.7</v>
      </c>
      <c r="F10" s="119">
        <f t="shared" ref="F10:F11" si="2">D10*E10</f>
        <v>5801.7</v>
      </c>
      <c r="G10" s="119">
        <f t="shared" ref="G10:G11" si="3">12*F10</f>
        <v>69620.399999999994</v>
      </c>
      <c r="H10" s="112">
        <f>F10-F4</f>
        <v>132.42000000000007</v>
      </c>
      <c r="I10" s="112">
        <f>G10-G4</f>
        <v>1589.0399999999936</v>
      </c>
    </row>
    <row r="11" spans="2:9" ht="29.4" thickBot="1" x14ac:dyDescent="0.35">
      <c r="B11" s="117">
        <v>5</v>
      </c>
      <c r="C11" s="132" t="s">
        <v>68</v>
      </c>
      <c r="D11" s="117">
        <v>1</v>
      </c>
      <c r="E11" s="119">
        <v>6734.21</v>
      </c>
      <c r="F11" s="119">
        <f t="shared" si="2"/>
        <v>6734.21</v>
      </c>
      <c r="G11" s="119">
        <f t="shared" si="3"/>
        <v>80810.52</v>
      </c>
      <c r="H11" s="112">
        <f>F11-F5</f>
        <v>157.85000000000036</v>
      </c>
      <c r="I11" s="112">
        <f>G11-G5</f>
        <v>1894.2000000000116</v>
      </c>
    </row>
    <row r="12" spans="2:9" ht="15" thickBot="1" x14ac:dyDescent="0.35">
      <c r="B12" s="150" t="s">
        <v>1</v>
      </c>
      <c r="C12" s="150"/>
      <c r="D12" s="15">
        <f>SUM(D10:D11)</f>
        <v>2</v>
      </c>
      <c r="E12" s="128"/>
      <c r="F12" s="128">
        <f>SUM(F10:F11)</f>
        <v>12535.91</v>
      </c>
      <c r="G12" s="128">
        <f>SUM(G10:G11)</f>
        <v>150430.91999999998</v>
      </c>
      <c r="H12" s="112">
        <f>SUM(H10:H11)</f>
        <v>290.27000000000044</v>
      </c>
      <c r="I12" s="112">
        <f>SUM(I10:I11)</f>
        <v>3483.2400000000052</v>
      </c>
    </row>
    <row r="13" spans="2:9" x14ac:dyDescent="0.3">
      <c r="B13" s="126"/>
      <c r="C13" s="126"/>
      <c r="D13" s="126"/>
      <c r="E13" s="129"/>
      <c r="F13" s="129"/>
      <c r="G13" s="129"/>
      <c r="H13" s="130"/>
      <c r="I13" s="130"/>
    </row>
    <row r="14" spans="2:9" s="1" customFormat="1" ht="15" thickBot="1" x14ac:dyDescent="0.35">
      <c r="B14" s="131"/>
      <c r="C14" s="131"/>
      <c r="D14" s="131"/>
      <c r="E14" s="131"/>
      <c r="F14" s="131"/>
      <c r="G14" s="131"/>
      <c r="H14" s="131"/>
      <c r="I14" s="131"/>
    </row>
    <row r="15" spans="2:9" ht="15" thickBot="1" x14ac:dyDescent="0.35">
      <c r="B15" s="148" t="s">
        <v>72</v>
      </c>
      <c r="C15" s="148"/>
      <c r="D15" s="148"/>
      <c r="E15" s="148"/>
      <c r="F15" s="148"/>
      <c r="G15" s="148"/>
      <c r="H15" s="138"/>
      <c r="I15" s="138"/>
    </row>
    <row r="16" spans="2:9" ht="43.8" thickBot="1" x14ac:dyDescent="0.35">
      <c r="B16" s="15" t="s">
        <v>0</v>
      </c>
      <c r="C16" s="16" t="s">
        <v>11</v>
      </c>
      <c r="D16" s="16" t="s">
        <v>12</v>
      </c>
      <c r="E16" s="16" t="s">
        <v>13</v>
      </c>
      <c r="F16" s="16" t="s">
        <v>14</v>
      </c>
      <c r="G16" s="16" t="s">
        <v>15</v>
      </c>
      <c r="H16" s="17" t="s">
        <v>16</v>
      </c>
      <c r="I16" s="17" t="s">
        <v>17</v>
      </c>
    </row>
    <row r="17" spans="2:9" ht="29.4" thickBot="1" x14ac:dyDescent="0.35">
      <c r="B17" s="117">
        <v>4</v>
      </c>
      <c r="C17" s="132" t="s">
        <v>67</v>
      </c>
      <c r="D17" s="117">
        <v>1</v>
      </c>
      <c r="E17" s="119">
        <v>6061.52</v>
      </c>
      <c r="F17" s="119">
        <f t="shared" ref="F17:F18" si="4">D17*E17</f>
        <v>6061.52</v>
      </c>
      <c r="G17" s="119">
        <f t="shared" ref="G17:G18" si="5">12*F17</f>
        <v>72738.240000000005</v>
      </c>
      <c r="H17" s="112">
        <f>F17-F10</f>
        <v>259.82000000000062</v>
      </c>
      <c r="I17" s="112">
        <f>G17-G10</f>
        <v>3117.8400000000111</v>
      </c>
    </row>
    <row r="18" spans="2:9" ht="29.4" thickBot="1" x14ac:dyDescent="0.35">
      <c r="B18" s="117">
        <v>5</v>
      </c>
      <c r="C18" s="132" t="s">
        <v>68</v>
      </c>
      <c r="D18" s="117">
        <v>1</v>
      </c>
      <c r="E18" s="119">
        <v>7035.96</v>
      </c>
      <c r="F18" s="119">
        <f t="shared" si="4"/>
        <v>7035.96</v>
      </c>
      <c r="G18" s="119">
        <f t="shared" si="5"/>
        <v>84431.52</v>
      </c>
      <c r="H18" s="112">
        <f>F18-F11</f>
        <v>301.75</v>
      </c>
      <c r="I18" s="112">
        <f>G18-G11</f>
        <v>3621</v>
      </c>
    </row>
    <row r="19" spans="2:9" ht="15" thickBot="1" x14ac:dyDescent="0.35">
      <c r="B19" s="150" t="s">
        <v>1</v>
      </c>
      <c r="C19" s="150"/>
      <c r="D19" s="15">
        <f>SUM(D17:D18)</f>
        <v>2</v>
      </c>
      <c r="E19" s="128"/>
      <c r="F19" s="128">
        <f>SUM(F17:F18)</f>
        <v>13097.48</v>
      </c>
      <c r="G19" s="128">
        <f>SUM(G17:G18)</f>
        <v>157169.76</v>
      </c>
      <c r="H19" s="112">
        <f>SUM(H17:H18)</f>
        <v>561.57000000000062</v>
      </c>
      <c r="I19" s="112">
        <f>SUM(I17:I18)</f>
        <v>6738.8400000000111</v>
      </c>
    </row>
    <row r="20" spans="2:9" x14ac:dyDescent="0.3">
      <c r="B20" s="122"/>
      <c r="C20" s="122"/>
      <c r="D20" s="123"/>
      <c r="E20" s="124"/>
      <c r="F20" s="124"/>
      <c r="G20" s="124"/>
      <c r="H20" s="59"/>
      <c r="I20" s="59"/>
    </row>
    <row r="21" spans="2:9" s="45" customFormat="1" ht="15" thickBot="1" x14ac:dyDescent="0.35">
      <c r="B21" s="122"/>
      <c r="C21" s="122"/>
      <c r="D21" s="123"/>
      <c r="E21" s="124"/>
      <c r="F21" s="124"/>
      <c r="G21" s="124"/>
      <c r="H21" s="59"/>
      <c r="I21" s="59"/>
    </row>
    <row r="22" spans="2:9" ht="15" thickBot="1" x14ac:dyDescent="0.35">
      <c r="B22" s="152" t="s">
        <v>69</v>
      </c>
      <c r="C22" s="152"/>
      <c r="D22" s="152"/>
      <c r="E22" s="152"/>
      <c r="F22" s="152"/>
      <c r="G22" s="152"/>
    </row>
    <row r="23" spans="2:9" ht="43.8" thickBot="1" x14ac:dyDescent="0.35">
      <c r="B23" s="15" t="s">
        <v>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7" t="s">
        <v>16</v>
      </c>
      <c r="I23" s="17" t="s">
        <v>17</v>
      </c>
    </row>
    <row r="24" spans="2:9" ht="29.4" thickBot="1" x14ac:dyDescent="0.35">
      <c r="B24" s="117">
        <v>4</v>
      </c>
      <c r="C24" s="132" t="s">
        <v>67</v>
      </c>
      <c r="D24" s="117">
        <v>1</v>
      </c>
      <c r="E24" s="119">
        <f>F24/D24</f>
        <v>6045.96</v>
      </c>
      <c r="F24" s="119">
        <v>6045.96</v>
      </c>
      <c r="G24" s="119">
        <f t="shared" ref="G24:G25" si="6">12*F24</f>
        <v>72551.520000000004</v>
      </c>
      <c r="H24" s="112">
        <f t="shared" ref="H24:I26" si="7">F24-F17</f>
        <v>-15.5600000000004</v>
      </c>
      <c r="I24" s="112">
        <f t="shared" si="7"/>
        <v>-186.72000000000116</v>
      </c>
    </row>
    <row r="25" spans="2:9" ht="29.4" thickBot="1" x14ac:dyDescent="0.35">
      <c r="B25" s="133">
        <v>5</v>
      </c>
      <c r="C25" s="132" t="s">
        <v>68</v>
      </c>
      <c r="D25" s="133">
        <v>1</v>
      </c>
      <c r="E25" s="134">
        <f t="shared" ref="E25" si="8">F25/D25</f>
        <v>7017.64</v>
      </c>
      <c r="F25" s="134">
        <v>7017.64</v>
      </c>
      <c r="G25" s="134">
        <f t="shared" si="6"/>
        <v>84211.680000000008</v>
      </c>
      <c r="H25" s="112">
        <f t="shared" si="7"/>
        <v>-18.319999999999709</v>
      </c>
      <c r="I25" s="112">
        <f t="shared" si="7"/>
        <v>-219.83999999999651</v>
      </c>
    </row>
    <row r="26" spans="2:9" ht="15" thickBot="1" x14ac:dyDescent="0.35">
      <c r="B26" s="151" t="s">
        <v>1</v>
      </c>
      <c r="C26" s="151"/>
      <c r="D26" s="15">
        <f>SUM(D24:D25)</f>
        <v>2</v>
      </c>
      <c r="E26" s="128"/>
      <c r="F26" s="128">
        <f>SUM(F24:F25)</f>
        <v>13063.6</v>
      </c>
      <c r="G26" s="128">
        <f>SUM(G24:G25)</f>
        <v>156763.20000000001</v>
      </c>
      <c r="H26" s="112">
        <f t="shared" si="7"/>
        <v>-33.8799999999992</v>
      </c>
      <c r="I26" s="112">
        <f t="shared" si="7"/>
        <v>-406.55999999999767</v>
      </c>
    </row>
    <row r="27" spans="2:9" x14ac:dyDescent="0.3">
      <c r="F27" s="18"/>
      <c r="G27" s="18"/>
    </row>
    <row r="28" spans="2:9" ht="15" thickBot="1" x14ac:dyDescent="0.35"/>
    <row r="29" spans="2:9" ht="15" thickBot="1" x14ac:dyDescent="0.35">
      <c r="B29" s="152" t="s">
        <v>70</v>
      </c>
      <c r="C29" s="152"/>
      <c r="D29" s="152"/>
      <c r="E29" s="152"/>
      <c r="F29" s="152"/>
      <c r="G29" s="152"/>
    </row>
    <row r="30" spans="2:9" ht="43.8" thickBot="1" x14ac:dyDescent="0.35">
      <c r="B30" s="15" t="s">
        <v>0</v>
      </c>
      <c r="C30" s="16" t="s">
        <v>11</v>
      </c>
      <c r="D30" s="16" t="s">
        <v>12</v>
      </c>
      <c r="E30" s="16" t="s">
        <v>13</v>
      </c>
      <c r="F30" s="16" t="s">
        <v>14</v>
      </c>
      <c r="G30" s="16" t="s">
        <v>15</v>
      </c>
      <c r="H30" s="17" t="s">
        <v>16</v>
      </c>
      <c r="I30" s="17" t="s">
        <v>17</v>
      </c>
    </row>
    <row r="31" spans="2:9" ht="29.4" thickBot="1" x14ac:dyDescent="0.35">
      <c r="B31" s="117">
        <v>4</v>
      </c>
      <c r="C31" s="132" t="s">
        <v>67</v>
      </c>
      <c r="D31" s="135">
        <v>2</v>
      </c>
      <c r="E31" s="136">
        <v>3134.47</v>
      </c>
      <c r="F31" s="136">
        <f t="shared" ref="F31:F32" si="9">D31*E31</f>
        <v>6268.94</v>
      </c>
      <c r="G31" s="136">
        <f t="shared" ref="G31:G32" si="10">12*F31</f>
        <v>75227.28</v>
      </c>
      <c r="H31" s="137">
        <f t="shared" ref="H31:I33" si="11">F31-F24</f>
        <v>222.97999999999956</v>
      </c>
      <c r="I31" s="137">
        <f t="shared" si="11"/>
        <v>2675.7599999999948</v>
      </c>
    </row>
    <row r="32" spans="2:9" ht="29.4" thickBot="1" x14ac:dyDescent="0.35">
      <c r="B32" s="117">
        <v>5</v>
      </c>
      <c r="C32" s="132" t="s">
        <v>68</v>
      </c>
      <c r="D32" s="117">
        <v>2</v>
      </c>
      <c r="E32" s="119">
        <v>3641.18</v>
      </c>
      <c r="F32" s="119">
        <f t="shared" si="9"/>
        <v>7282.36</v>
      </c>
      <c r="G32" s="119">
        <f t="shared" si="10"/>
        <v>87388.319999999992</v>
      </c>
      <c r="H32" s="112">
        <f t="shared" si="11"/>
        <v>264.71999999999935</v>
      </c>
      <c r="I32" s="112">
        <f t="shared" si="11"/>
        <v>3176.6399999999849</v>
      </c>
    </row>
    <row r="33" spans="2:9" ht="15" thickBot="1" x14ac:dyDescent="0.35">
      <c r="B33" s="150" t="s">
        <v>1</v>
      </c>
      <c r="C33" s="150"/>
      <c r="D33" s="15">
        <f>SUM(D31:D32)</f>
        <v>4</v>
      </c>
      <c r="E33" s="128"/>
      <c r="F33" s="128">
        <f>SUM(F31:F32)</f>
        <v>13551.3</v>
      </c>
      <c r="G33" s="128">
        <f>SUM(G31:G32)</f>
        <v>162615.59999999998</v>
      </c>
      <c r="H33" s="112">
        <f t="shared" si="11"/>
        <v>487.69999999999891</v>
      </c>
      <c r="I33" s="112">
        <f t="shared" si="11"/>
        <v>5852.3999999999651</v>
      </c>
    </row>
    <row r="34" spans="2:9" x14ac:dyDescent="0.3">
      <c r="F34" s="19"/>
      <c r="G34" s="19"/>
    </row>
    <row r="35" spans="2:9" ht="15" thickBot="1" x14ac:dyDescent="0.35">
      <c r="H35" s="19"/>
    </row>
    <row r="36" spans="2:9" ht="15" thickBot="1" x14ac:dyDescent="0.35">
      <c r="B36" s="152" t="s">
        <v>88</v>
      </c>
      <c r="C36" s="152"/>
      <c r="D36" s="152"/>
      <c r="E36" s="152"/>
      <c r="F36" s="152"/>
      <c r="G36" s="152"/>
    </row>
    <row r="37" spans="2:9" ht="43.8" thickBot="1" x14ac:dyDescent="0.35">
      <c r="B37" s="125" t="s">
        <v>0</v>
      </c>
      <c r="C37" s="16" t="s">
        <v>11</v>
      </c>
      <c r="D37" s="16" t="s">
        <v>12</v>
      </c>
      <c r="E37" s="16" t="s">
        <v>13</v>
      </c>
      <c r="F37" s="16" t="s">
        <v>14</v>
      </c>
      <c r="G37" s="16" t="s">
        <v>15</v>
      </c>
      <c r="H37" s="17" t="s">
        <v>16</v>
      </c>
      <c r="I37" s="17" t="s">
        <v>17</v>
      </c>
    </row>
    <row r="38" spans="2:9" ht="29.4" thickBot="1" x14ac:dyDescent="0.35">
      <c r="B38" s="121">
        <v>4</v>
      </c>
      <c r="C38" s="132" t="s">
        <v>67</v>
      </c>
      <c r="D38" s="135">
        <v>2</v>
      </c>
      <c r="E38" s="136">
        <v>3271.99</v>
      </c>
      <c r="F38" s="136">
        <f t="shared" ref="F38:F39" si="12">D38*E38</f>
        <v>6543.98</v>
      </c>
      <c r="G38" s="136">
        <f t="shared" ref="G38:G39" si="13">12*F38</f>
        <v>78527.759999999995</v>
      </c>
      <c r="H38" s="137">
        <f t="shared" ref="H38:H40" si="14">F38-F31</f>
        <v>275.03999999999996</v>
      </c>
      <c r="I38" s="137">
        <f t="shared" ref="I38:I40" si="15">G38-G31</f>
        <v>3300.4799999999959</v>
      </c>
    </row>
    <row r="39" spans="2:9" ht="29.4" thickBot="1" x14ac:dyDescent="0.35">
      <c r="B39" s="121">
        <v>5</v>
      </c>
      <c r="C39" s="132" t="s">
        <v>68</v>
      </c>
      <c r="D39" s="121">
        <v>2</v>
      </c>
      <c r="E39" s="119">
        <v>3948.37</v>
      </c>
      <c r="F39" s="119">
        <f t="shared" si="12"/>
        <v>7896.74</v>
      </c>
      <c r="G39" s="119">
        <f t="shared" si="13"/>
        <v>94760.88</v>
      </c>
      <c r="H39" s="112">
        <f t="shared" si="14"/>
        <v>614.38000000000011</v>
      </c>
      <c r="I39" s="112">
        <f t="shared" si="15"/>
        <v>7372.5600000000122</v>
      </c>
    </row>
    <row r="40" spans="2:9" ht="15" thickBot="1" x14ac:dyDescent="0.35">
      <c r="B40" s="150" t="s">
        <v>1</v>
      </c>
      <c r="C40" s="150"/>
      <c r="D40" s="125">
        <f>SUM(D38:D39)</f>
        <v>4</v>
      </c>
      <c r="E40" s="128"/>
      <c r="F40" s="128">
        <f>SUM(F38:F39)</f>
        <v>14440.72</v>
      </c>
      <c r="G40" s="128">
        <f>SUM(G38:G39)</f>
        <v>173288.64</v>
      </c>
      <c r="H40" s="112">
        <f t="shared" si="14"/>
        <v>889.42000000000007</v>
      </c>
      <c r="I40" s="112">
        <f t="shared" si="15"/>
        <v>10673.040000000037</v>
      </c>
    </row>
  </sheetData>
  <mergeCells count="12">
    <mergeCell ref="B36:G36"/>
    <mergeCell ref="B40:C40"/>
    <mergeCell ref="B19:C19"/>
    <mergeCell ref="B15:G15"/>
    <mergeCell ref="B29:G29"/>
    <mergeCell ref="B33:C33"/>
    <mergeCell ref="B2:G2"/>
    <mergeCell ref="B6:C6"/>
    <mergeCell ref="B8:G8"/>
    <mergeCell ref="B12:C12"/>
    <mergeCell ref="B26:C26"/>
    <mergeCell ref="B22:G2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1"/>
  <sheetViews>
    <sheetView showGridLines="0" tabSelected="1" zoomScaleNormal="100" workbookViewId="0">
      <pane xSplit="1" topLeftCell="AF1" activePane="topRight" state="frozen"/>
      <selection pane="topRight" activeCell="AR7" sqref="AR7"/>
    </sheetView>
  </sheetViews>
  <sheetFormatPr defaultColWidth="9.109375" defaultRowHeight="14.4" x14ac:dyDescent="0.3"/>
  <cols>
    <col min="1" max="1" width="5.33203125" style="109" bestFit="1" customWidth="1"/>
    <col min="2" max="2" width="12.6640625" style="61" bestFit="1" customWidth="1"/>
    <col min="3" max="3" width="13.33203125" style="61" bestFit="1" customWidth="1"/>
    <col min="4" max="4" width="14.44140625" style="61" bestFit="1" customWidth="1"/>
    <col min="5" max="5" width="13.33203125" style="61" bestFit="1" customWidth="1"/>
    <col min="6" max="6" width="31.77734375" style="61" bestFit="1" customWidth="1"/>
    <col min="7" max="7" width="14" style="61" bestFit="1" customWidth="1"/>
    <col min="8" max="8" width="14.88671875" style="61" bestFit="1" customWidth="1"/>
    <col min="9" max="9" width="17" style="38" bestFit="1" customWidth="1"/>
    <col min="10" max="10" width="13.33203125" style="61" bestFit="1" customWidth="1"/>
    <col min="11" max="11" width="29.21875" style="61" bestFit="1" customWidth="1"/>
    <col min="12" max="12" width="13.21875" style="61" bestFit="1" customWidth="1"/>
    <col min="13" max="13" width="15.21875" style="61" bestFit="1" customWidth="1"/>
    <col min="14" max="14" width="13.33203125" style="61" bestFit="1" customWidth="1"/>
    <col min="15" max="15" width="29.21875" style="61" bestFit="1" customWidth="1"/>
    <col min="16" max="16" width="13.21875" style="61" bestFit="1" customWidth="1"/>
    <col min="17" max="17" width="15.21875" style="61" bestFit="1" customWidth="1"/>
    <col min="18" max="18" width="14.88671875" style="61" bestFit="1" customWidth="1"/>
    <col min="19" max="19" width="17" style="38" bestFit="1" customWidth="1"/>
    <col min="20" max="20" width="13.33203125" style="61" bestFit="1" customWidth="1"/>
    <col min="21" max="21" width="29.21875" style="61" bestFit="1" customWidth="1"/>
    <col min="22" max="22" width="14.77734375" style="61" bestFit="1" customWidth="1"/>
    <col min="23" max="23" width="14.88671875" style="61" bestFit="1" customWidth="1"/>
    <col min="24" max="24" width="17" style="38" bestFit="1" customWidth="1"/>
    <col min="25" max="25" width="13.33203125" style="61" bestFit="1" customWidth="1"/>
    <col min="26" max="26" width="29.21875" style="61" bestFit="1" customWidth="1"/>
    <col min="27" max="27" width="14" style="61" bestFit="1" customWidth="1"/>
    <col min="28" max="28" width="14.88671875" style="61" bestFit="1" customWidth="1"/>
    <col min="29" max="29" width="17" style="38" bestFit="1" customWidth="1"/>
    <col min="30" max="30" width="13.33203125" style="61" bestFit="1" customWidth="1"/>
    <col min="31" max="31" width="29.21875" style="61" bestFit="1" customWidth="1"/>
    <col min="32" max="32" width="14" style="61" bestFit="1" customWidth="1"/>
    <col min="33" max="33" width="14.88671875" style="61" bestFit="1" customWidth="1"/>
    <col min="34" max="34" width="17" style="38" bestFit="1" customWidth="1"/>
    <col min="35" max="35" width="13.33203125" style="61" bestFit="1" customWidth="1"/>
    <col min="36" max="36" width="14.44140625" style="61" bestFit="1" customWidth="1"/>
    <col min="37" max="38" width="12.77734375" style="61" bestFit="1" customWidth="1"/>
    <col min="39" max="39" width="17" style="61" bestFit="1" customWidth="1"/>
    <col min="40" max="40" width="13.33203125" style="61" bestFit="1" customWidth="1"/>
    <col min="41" max="41" width="14.44140625" style="61" bestFit="1" customWidth="1"/>
    <col min="42" max="42" width="12.77734375" style="61" bestFit="1" customWidth="1"/>
    <col min="43" max="43" width="13.5546875" style="61" bestFit="1" customWidth="1"/>
    <col min="44" max="44" width="17" style="61" bestFit="1" customWidth="1"/>
    <col min="45" max="16384" width="9.109375" style="61"/>
  </cols>
  <sheetData>
    <row r="1" spans="1:44" s="44" customFormat="1" x14ac:dyDescent="0.3">
      <c r="A1" s="105"/>
      <c r="I1" s="63"/>
      <c r="S1" s="63"/>
      <c r="X1" s="63"/>
      <c r="AC1" s="63"/>
      <c r="AH1" s="63"/>
    </row>
    <row r="2" spans="1:44" s="44" customFormat="1" x14ac:dyDescent="0.3">
      <c r="A2" s="105"/>
    </row>
    <row r="3" spans="1:44" s="45" customFormat="1" x14ac:dyDescent="0.3">
      <c r="A3" s="106"/>
      <c r="B3" s="179" t="str">
        <f>'Resumo do Contrato'!B3</f>
        <v>Contrato 033.2018.CLR</v>
      </c>
      <c r="C3" s="179"/>
      <c r="D3" s="180"/>
      <c r="E3" s="178" t="s">
        <v>73</v>
      </c>
      <c r="F3" s="179"/>
      <c r="G3" s="179"/>
      <c r="H3" s="180"/>
      <c r="I3" s="174" t="s">
        <v>20</v>
      </c>
      <c r="J3" s="162" t="s">
        <v>76</v>
      </c>
      <c r="K3" s="163"/>
      <c r="L3" s="163"/>
      <c r="M3" s="163"/>
      <c r="N3" s="163"/>
      <c r="O3" s="163"/>
      <c r="P3" s="163"/>
      <c r="Q3" s="163"/>
      <c r="R3" s="164"/>
      <c r="S3" s="165" t="s">
        <v>20</v>
      </c>
      <c r="T3" s="156" t="s">
        <v>80</v>
      </c>
      <c r="U3" s="157"/>
      <c r="V3" s="157"/>
      <c r="W3" s="158"/>
      <c r="X3" s="165" t="s">
        <v>20</v>
      </c>
      <c r="Y3" s="154" t="s">
        <v>82</v>
      </c>
      <c r="Z3" s="154"/>
      <c r="AA3" s="154"/>
      <c r="AB3" s="154"/>
      <c r="AC3" s="165" t="s">
        <v>20</v>
      </c>
      <c r="AD3" s="156" t="s">
        <v>84</v>
      </c>
      <c r="AE3" s="157"/>
      <c r="AF3" s="157"/>
      <c r="AG3" s="158"/>
      <c r="AH3" s="165" t="s">
        <v>20</v>
      </c>
      <c r="AI3" s="156" t="s">
        <v>89</v>
      </c>
      <c r="AJ3" s="157"/>
      <c r="AK3" s="157"/>
      <c r="AL3" s="158"/>
      <c r="AM3" s="165" t="s">
        <v>20</v>
      </c>
      <c r="AN3" s="186" t="s">
        <v>94</v>
      </c>
      <c r="AO3" s="179"/>
      <c r="AP3" s="179"/>
      <c r="AQ3" s="187"/>
      <c r="AR3" s="165" t="s">
        <v>20</v>
      </c>
    </row>
    <row r="4" spans="1:44" s="45" customFormat="1" x14ac:dyDescent="0.3">
      <c r="A4" s="106"/>
      <c r="B4" s="176" t="str">
        <f>'Resumo do Contrato'!D4</f>
        <v>23/09/2018 a 22/09/2019</v>
      </c>
      <c r="C4" s="176"/>
      <c r="D4" s="177"/>
      <c r="E4" s="178" t="s">
        <v>54</v>
      </c>
      <c r="F4" s="179"/>
      <c r="G4" s="179"/>
      <c r="H4" s="180"/>
      <c r="I4" s="174"/>
      <c r="J4" s="162" t="s">
        <v>77</v>
      </c>
      <c r="K4" s="163"/>
      <c r="L4" s="163"/>
      <c r="M4" s="163"/>
      <c r="N4" s="163"/>
      <c r="O4" s="163"/>
      <c r="P4" s="163"/>
      <c r="Q4" s="163"/>
      <c r="R4" s="164"/>
      <c r="S4" s="166"/>
      <c r="T4" s="156" t="s">
        <v>81</v>
      </c>
      <c r="U4" s="157"/>
      <c r="V4" s="157"/>
      <c r="W4" s="158"/>
      <c r="X4" s="166"/>
      <c r="Y4" s="154" t="s">
        <v>83</v>
      </c>
      <c r="Z4" s="154"/>
      <c r="AA4" s="154"/>
      <c r="AB4" s="154"/>
      <c r="AC4" s="166"/>
      <c r="AD4" s="156" t="s">
        <v>85</v>
      </c>
      <c r="AE4" s="157"/>
      <c r="AF4" s="157"/>
      <c r="AG4" s="158"/>
      <c r="AH4" s="166"/>
      <c r="AI4" s="156" t="s">
        <v>90</v>
      </c>
      <c r="AJ4" s="157"/>
      <c r="AK4" s="157"/>
      <c r="AL4" s="158"/>
      <c r="AM4" s="166"/>
      <c r="AN4" s="186" t="s">
        <v>95</v>
      </c>
      <c r="AO4" s="179"/>
      <c r="AP4" s="179"/>
      <c r="AQ4" s="187"/>
      <c r="AR4" s="166"/>
    </row>
    <row r="5" spans="1:44" s="45" customFormat="1" x14ac:dyDescent="0.3">
      <c r="A5" s="106"/>
      <c r="B5" s="179"/>
      <c r="C5" s="179"/>
      <c r="D5" s="180"/>
      <c r="E5" s="178"/>
      <c r="F5" s="179"/>
      <c r="G5" s="179"/>
      <c r="H5" s="180"/>
      <c r="I5" s="174"/>
      <c r="J5" s="161" t="s">
        <v>78</v>
      </c>
      <c r="K5" s="157"/>
      <c r="L5" s="157"/>
      <c r="M5" s="157"/>
      <c r="N5" s="158" t="s">
        <v>79</v>
      </c>
      <c r="O5" s="163"/>
      <c r="P5" s="163"/>
      <c r="Q5" s="156"/>
      <c r="R5" s="96"/>
      <c r="S5" s="166"/>
      <c r="T5" s="156"/>
      <c r="U5" s="157"/>
      <c r="V5" s="157"/>
      <c r="W5" s="158"/>
      <c r="X5" s="166"/>
      <c r="Y5" s="153"/>
      <c r="Z5" s="154"/>
      <c r="AA5" s="154"/>
      <c r="AB5" s="155"/>
      <c r="AC5" s="166"/>
      <c r="AD5" s="156"/>
      <c r="AE5" s="157"/>
      <c r="AF5" s="157"/>
      <c r="AG5" s="158"/>
      <c r="AH5" s="166"/>
      <c r="AI5" s="156"/>
      <c r="AJ5" s="157"/>
      <c r="AK5" s="157"/>
      <c r="AL5" s="158"/>
      <c r="AM5" s="166"/>
      <c r="AN5" s="186"/>
      <c r="AO5" s="179"/>
      <c r="AP5" s="179"/>
      <c r="AQ5" s="187"/>
      <c r="AR5" s="166"/>
    </row>
    <row r="6" spans="1:44" s="48" customFormat="1" ht="43.2" x14ac:dyDescent="0.3">
      <c r="A6" s="106"/>
      <c r="B6" s="175"/>
      <c r="C6" s="46" t="s">
        <v>23</v>
      </c>
      <c r="D6" s="75" t="s">
        <v>28</v>
      </c>
      <c r="E6" s="81" t="s">
        <v>75</v>
      </c>
      <c r="F6" s="46" t="s">
        <v>74</v>
      </c>
      <c r="G6" s="46" t="s">
        <v>29</v>
      </c>
      <c r="H6" s="82" t="s">
        <v>22</v>
      </c>
      <c r="I6" s="174"/>
      <c r="J6" s="81" t="s">
        <v>75</v>
      </c>
      <c r="K6" s="46" t="s">
        <v>74</v>
      </c>
      <c r="L6" s="46" t="s">
        <v>29</v>
      </c>
      <c r="M6" s="47" t="s">
        <v>31</v>
      </c>
      <c r="N6" s="46" t="s">
        <v>75</v>
      </c>
      <c r="O6" s="46" t="s">
        <v>74</v>
      </c>
      <c r="P6" s="46" t="s">
        <v>29</v>
      </c>
      <c r="Q6" s="47" t="s">
        <v>31</v>
      </c>
      <c r="R6" s="82" t="s">
        <v>22</v>
      </c>
      <c r="S6" s="167"/>
      <c r="T6" s="46" t="s">
        <v>75</v>
      </c>
      <c r="U6" s="46" t="s">
        <v>74</v>
      </c>
      <c r="V6" s="46" t="s">
        <v>29</v>
      </c>
      <c r="W6" s="98" t="s">
        <v>22</v>
      </c>
      <c r="X6" s="167"/>
      <c r="Y6" s="46" t="s">
        <v>75</v>
      </c>
      <c r="Z6" s="46" t="s">
        <v>74</v>
      </c>
      <c r="AA6" s="46" t="s">
        <v>29</v>
      </c>
      <c r="AB6" s="98" t="s">
        <v>22</v>
      </c>
      <c r="AC6" s="167"/>
      <c r="AD6" s="46" t="s">
        <v>75</v>
      </c>
      <c r="AE6" s="46" t="s">
        <v>74</v>
      </c>
      <c r="AF6" s="46" t="s">
        <v>29</v>
      </c>
      <c r="AG6" s="98" t="s">
        <v>22</v>
      </c>
      <c r="AH6" s="167"/>
      <c r="AI6" s="46" t="s">
        <v>75</v>
      </c>
      <c r="AJ6" s="46" t="s">
        <v>74</v>
      </c>
      <c r="AK6" s="46" t="s">
        <v>29</v>
      </c>
      <c r="AL6" s="98" t="s">
        <v>22</v>
      </c>
      <c r="AM6" s="167"/>
      <c r="AN6" s="46" t="s">
        <v>75</v>
      </c>
      <c r="AO6" s="46" t="s">
        <v>74</v>
      </c>
      <c r="AP6" s="46" t="s">
        <v>29</v>
      </c>
      <c r="AQ6" s="98" t="s">
        <v>22</v>
      </c>
      <c r="AR6" s="167"/>
    </row>
    <row r="7" spans="1:44" s="45" customFormat="1" x14ac:dyDescent="0.3">
      <c r="A7" s="106"/>
      <c r="B7" s="175"/>
      <c r="C7" s="49">
        <v>12245.64</v>
      </c>
      <c r="D7" s="76">
        <f>C7*12</f>
        <v>146947.68</v>
      </c>
      <c r="E7" s="83">
        <f>F7/12</f>
        <v>12245.64</v>
      </c>
      <c r="F7" s="50">
        <v>146947.68</v>
      </c>
      <c r="G7" s="50">
        <f>E7-C7</f>
        <v>0</v>
      </c>
      <c r="H7" s="84">
        <f>G22</f>
        <v>146947.68</v>
      </c>
      <c r="I7" s="95">
        <f>H7+D7</f>
        <v>293895.36</v>
      </c>
      <c r="J7" s="83">
        <f>K7/12</f>
        <v>12535.910000000002</v>
      </c>
      <c r="K7" s="50">
        <v>150430.92000000001</v>
      </c>
      <c r="L7" s="50">
        <f>J7-C7</f>
        <v>290.27000000000226</v>
      </c>
      <c r="M7" s="51">
        <f>K22</f>
        <v>957.89100000000747</v>
      </c>
      <c r="N7" s="50">
        <f>O7/12</f>
        <v>13097.480000000001</v>
      </c>
      <c r="O7" s="50">
        <v>157169.76</v>
      </c>
      <c r="P7" s="50">
        <f>N7-E7</f>
        <v>851.84000000000196</v>
      </c>
      <c r="Q7" s="51">
        <f>O34</f>
        <v>17661.482666666707</v>
      </c>
      <c r="R7" s="84">
        <f>Q7+M7</f>
        <v>18619.373666666714</v>
      </c>
      <c r="S7" s="100">
        <f>R7+I7</f>
        <v>312514.73366666673</v>
      </c>
      <c r="T7" s="71">
        <f>U7/12</f>
        <v>13063.6</v>
      </c>
      <c r="U7" s="50">
        <v>156763.20000000001</v>
      </c>
      <c r="V7" s="50">
        <f>T7-N7</f>
        <v>-33.880000000001019</v>
      </c>
      <c r="W7" s="99">
        <f>U22</f>
        <v>-262.00533333334124</v>
      </c>
      <c r="X7" s="100">
        <v>312252.71999999997</v>
      </c>
      <c r="Y7" s="71">
        <f>Z7/12</f>
        <v>13063.6</v>
      </c>
      <c r="Z7" s="50">
        <v>156763.20000000001</v>
      </c>
      <c r="AA7" s="50">
        <f>Y7-T7</f>
        <v>0</v>
      </c>
      <c r="AB7" s="99">
        <f>AA22</f>
        <v>156763.20000000004</v>
      </c>
      <c r="AC7" s="100">
        <f>AB7+X7</f>
        <v>469015.92000000004</v>
      </c>
      <c r="AD7" s="71">
        <f>AE7/12</f>
        <v>13551.299999999997</v>
      </c>
      <c r="AE7" s="50">
        <v>162615.59999999998</v>
      </c>
      <c r="AF7" s="50">
        <f>AD7-T7</f>
        <v>487.69999999999709</v>
      </c>
      <c r="AG7" s="99">
        <f>AE34</f>
        <v>9623.9466666666085</v>
      </c>
      <c r="AH7" s="100">
        <f>AG7+AC7</f>
        <v>478639.86666666664</v>
      </c>
      <c r="AI7" s="71">
        <f>AJ7/12</f>
        <v>14440.730000000001</v>
      </c>
      <c r="AJ7" s="50">
        <v>173288.76</v>
      </c>
      <c r="AK7" s="50">
        <f>AI7-Y7</f>
        <v>1377.130000000001</v>
      </c>
      <c r="AL7" s="99">
        <f>AJ34</f>
        <v>10649.805333333341</v>
      </c>
      <c r="AM7" s="100">
        <f>AL7+AH7</f>
        <v>489289.67199999996</v>
      </c>
      <c r="AN7" s="71">
        <f>AO7/12</f>
        <v>14440.730000000001</v>
      </c>
      <c r="AO7" s="50">
        <v>173288.76</v>
      </c>
      <c r="AP7" s="50">
        <f>AN7-AI7</f>
        <v>0</v>
      </c>
      <c r="AQ7" s="99">
        <f>AO7</f>
        <v>173288.76</v>
      </c>
      <c r="AR7" s="100">
        <f>AQ7+AM7</f>
        <v>662578.43200000003</v>
      </c>
    </row>
    <row r="8" spans="1:44" s="45" customFormat="1" x14ac:dyDescent="0.3">
      <c r="A8" s="106"/>
      <c r="B8" s="160" t="s">
        <v>24</v>
      </c>
      <c r="C8" s="160"/>
      <c r="D8" s="77"/>
      <c r="E8" s="159" t="s">
        <v>24</v>
      </c>
      <c r="F8" s="160"/>
      <c r="G8" s="52"/>
      <c r="H8" s="85"/>
      <c r="I8" s="53"/>
      <c r="J8" s="159" t="s">
        <v>24</v>
      </c>
      <c r="K8" s="160"/>
      <c r="L8" s="52"/>
      <c r="M8" s="53"/>
      <c r="N8" s="181" t="s">
        <v>24</v>
      </c>
      <c r="O8" s="182"/>
      <c r="P8" s="52"/>
      <c r="Q8" s="53"/>
      <c r="R8" s="85"/>
      <c r="S8" s="101"/>
      <c r="T8" s="182" t="s">
        <v>24</v>
      </c>
      <c r="U8" s="160"/>
      <c r="V8" s="52"/>
      <c r="W8" s="53"/>
      <c r="X8" s="101"/>
      <c r="Y8" s="182" t="s">
        <v>24</v>
      </c>
      <c r="Z8" s="160"/>
      <c r="AA8" s="52"/>
      <c r="AB8" s="61"/>
      <c r="AC8" s="101"/>
      <c r="AD8" s="182" t="s">
        <v>24</v>
      </c>
      <c r="AE8" s="160"/>
      <c r="AF8" s="52"/>
      <c r="AG8" s="53"/>
      <c r="AH8" s="101"/>
      <c r="AI8" s="182" t="s">
        <v>24</v>
      </c>
      <c r="AJ8" s="160"/>
      <c r="AK8" s="113"/>
      <c r="AL8" s="53"/>
      <c r="AM8" s="101"/>
      <c r="AN8" s="182" t="s">
        <v>24</v>
      </c>
      <c r="AO8" s="160"/>
      <c r="AP8" s="145"/>
      <c r="AQ8" s="53"/>
      <c r="AR8" s="101"/>
    </row>
    <row r="9" spans="1:44" s="58" customFormat="1" x14ac:dyDescent="0.3">
      <c r="A9" s="107"/>
      <c r="B9" s="54" t="s">
        <v>25</v>
      </c>
      <c r="C9" s="55" t="s">
        <v>26</v>
      </c>
      <c r="D9" s="78"/>
      <c r="E9" s="86" t="s">
        <v>25</v>
      </c>
      <c r="F9" s="56" t="s">
        <v>21</v>
      </c>
      <c r="G9" s="56" t="s">
        <v>26</v>
      </c>
      <c r="H9" s="87"/>
      <c r="I9" s="53"/>
      <c r="J9" s="86" t="s">
        <v>25</v>
      </c>
      <c r="K9" s="56" t="s">
        <v>21</v>
      </c>
      <c r="L9" s="56" t="s">
        <v>26</v>
      </c>
      <c r="M9" s="57"/>
      <c r="N9" s="54" t="s">
        <v>25</v>
      </c>
      <c r="O9" s="56" t="s">
        <v>21</v>
      </c>
      <c r="P9" s="56" t="s">
        <v>26</v>
      </c>
      <c r="Q9" s="57"/>
      <c r="R9" s="87" t="s">
        <v>26</v>
      </c>
      <c r="S9" s="101"/>
      <c r="T9" s="72" t="s">
        <v>25</v>
      </c>
      <c r="U9" s="56" t="s">
        <v>21</v>
      </c>
      <c r="V9" s="56" t="s">
        <v>26</v>
      </c>
      <c r="W9" s="57"/>
      <c r="X9" s="101"/>
      <c r="Y9" s="72" t="s">
        <v>25</v>
      </c>
      <c r="Z9" s="56" t="s">
        <v>21</v>
      </c>
      <c r="AA9" s="56" t="s">
        <v>26</v>
      </c>
      <c r="AB9" s="61"/>
      <c r="AC9" s="101"/>
      <c r="AD9" s="72" t="s">
        <v>25</v>
      </c>
      <c r="AE9" s="56" t="s">
        <v>21</v>
      </c>
      <c r="AF9" s="56" t="s">
        <v>26</v>
      </c>
      <c r="AG9" s="57"/>
      <c r="AH9" s="101"/>
      <c r="AI9" s="72" t="s">
        <v>25</v>
      </c>
      <c r="AJ9" s="56" t="s">
        <v>21</v>
      </c>
      <c r="AK9" s="56" t="s">
        <v>26</v>
      </c>
      <c r="AL9" s="57"/>
      <c r="AM9" s="101"/>
      <c r="AN9" s="72" t="s">
        <v>25</v>
      </c>
      <c r="AO9" s="56" t="s">
        <v>21</v>
      </c>
      <c r="AP9" s="56" t="s">
        <v>26</v>
      </c>
      <c r="AQ9" s="57"/>
      <c r="AR9" s="101"/>
    </row>
    <row r="10" spans="1:44" s="45" customFormat="1" ht="15" customHeight="1" x14ac:dyDescent="0.3">
      <c r="A10" s="108" t="s">
        <v>39</v>
      </c>
      <c r="B10" s="171" t="s">
        <v>27</v>
      </c>
      <c r="C10" s="49">
        <v>12245.64</v>
      </c>
      <c r="D10" s="79"/>
      <c r="E10" s="168" t="s">
        <v>32</v>
      </c>
      <c r="F10" s="68">
        <v>0</v>
      </c>
      <c r="G10" s="68">
        <f>F10+C10</f>
        <v>12245.64</v>
      </c>
      <c r="H10" s="88"/>
      <c r="I10" s="53"/>
      <c r="J10" s="168" t="s">
        <v>27</v>
      </c>
      <c r="K10" s="68">
        <v>290.27000000000226</v>
      </c>
      <c r="L10" s="103"/>
      <c r="M10" s="59"/>
      <c r="N10" s="171" t="s">
        <v>27</v>
      </c>
      <c r="O10" s="68">
        <v>0</v>
      </c>
      <c r="P10" s="103"/>
      <c r="Q10" s="59"/>
      <c r="R10" s="97">
        <f>C10+K10+O10</f>
        <v>12535.910000000002</v>
      </c>
      <c r="S10" s="101"/>
      <c r="T10" s="183" t="s">
        <v>32</v>
      </c>
      <c r="U10" s="68">
        <v>0</v>
      </c>
      <c r="V10" s="68">
        <f>R22+U10</f>
        <v>13097.480000000001</v>
      </c>
      <c r="W10" s="59"/>
      <c r="X10" s="104"/>
      <c r="Y10" s="142">
        <v>3</v>
      </c>
      <c r="Z10" s="68">
        <f>(AA7/30)*17</f>
        <v>0</v>
      </c>
      <c r="AA10" s="139">
        <f>Y7</f>
        <v>13063.6</v>
      </c>
      <c r="AB10" s="61"/>
      <c r="AC10" s="101"/>
      <c r="AD10" s="183" t="s">
        <v>32</v>
      </c>
      <c r="AE10" s="68">
        <v>0</v>
      </c>
      <c r="AF10" s="68">
        <f>V10+AE10</f>
        <v>13097.480000000001</v>
      </c>
      <c r="AG10" s="59"/>
      <c r="AH10" s="101"/>
      <c r="AI10" s="183" t="s">
        <v>32</v>
      </c>
      <c r="AJ10" s="68">
        <v>0</v>
      </c>
      <c r="AK10" s="68">
        <f>AJ10+AF10</f>
        <v>13097.480000000001</v>
      </c>
      <c r="AL10" s="59"/>
      <c r="AM10" s="101"/>
      <c r="AN10" s="142">
        <v>15</v>
      </c>
      <c r="AO10" s="68"/>
      <c r="AP10" s="192">
        <v>14440.730000000001</v>
      </c>
      <c r="AQ10" s="59"/>
      <c r="AR10" s="101"/>
    </row>
    <row r="11" spans="1:44" s="45" customFormat="1" ht="15" customHeight="1" x14ac:dyDescent="0.3">
      <c r="A11" s="108" t="s">
        <v>40</v>
      </c>
      <c r="B11" s="172"/>
      <c r="C11" s="49">
        <v>12245.64</v>
      </c>
      <c r="D11" s="79"/>
      <c r="E11" s="169"/>
      <c r="F11" s="68">
        <v>0</v>
      </c>
      <c r="G11" s="68">
        <f t="shared" ref="G11:G21" si="0">F11+C11</f>
        <v>12245.64</v>
      </c>
      <c r="H11" s="89"/>
      <c r="I11" s="53"/>
      <c r="J11" s="169"/>
      <c r="K11" s="68">
        <v>290.27000000000226</v>
      </c>
      <c r="L11" s="103"/>
      <c r="M11" s="60"/>
      <c r="N11" s="172"/>
      <c r="O11" s="68">
        <v>0</v>
      </c>
      <c r="P11" s="103"/>
      <c r="Q11" s="59"/>
      <c r="R11" s="97">
        <f t="shared" ref="R11:R21" si="1">C11+K11+O11</f>
        <v>12535.910000000002</v>
      </c>
      <c r="S11" s="101"/>
      <c r="T11" s="184"/>
      <c r="U11" s="68">
        <v>0</v>
      </c>
      <c r="V11" s="68">
        <f t="shared" ref="V11:V21" si="2">R23+U11</f>
        <v>13097.480000000001</v>
      </c>
      <c r="W11" s="59"/>
      <c r="X11" s="104"/>
      <c r="Y11" s="142">
        <v>4</v>
      </c>
      <c r="Z11" s="68">
        <v>0</v>
      </c>
      <c r="AA11" s="139">
        <v>13063.6</v>
      </c>
      <c r="AB11" s="61"/>
      <c r="AC11" s="101"/>
      <c r="AD11" s="184"/>
      <c r="AE11" s="68">
        <v>0</v>
      </c>
      <c r="AF11" s="68">
        <f t="shared" ref="AF11:AF21" si="3">V11+AE11</f>
        <v>13097.480000000001</v>
      </c>
      <c r="AG11" s="59"/>
      <c r="AH11" s="101"/>
      <c r="AI11" s="184"/>
      <c r="AJ11" s="68">
        <v>0</v>
      </c>
      <c r="AK11" s="68">
        <f t="shared" ref="AK11:AK33" si="4">AJ11+AF11</f>
        <v>13097.480000000001</v>
      </c>
      <c r="AL11" s="59"/>
      <c r="AM11" s="101"/>
      <c r="AN11" s="142">
        <v>16</v>
      </c>
      <c r="AO11" s="68"/>
      <c r="AP11" s="192">
        <v>14440.730000000001</v>
      </c>
      <c r="AQ11" s="59"/>
      <c r="AR11" s="101"/>
    </row>
    <row r="12" spans="1:44" s="45" customFormat="1" ht="15" customHeight="1" x14ac:dyDescent="0.3">
      <c r="A12" s="108" t="s">
        <v>41</v>
      </c>
      <c r="B12" s="172"/>
      <c r="C12" s="49">
        <v>12245.64</v>
      </c>
      <c r="D12" s="79"/>
      <c r="E12" s="169"/>
      <c r="F12" s="68">
        <v>0</v>
      </c>
      <c r="G12" s="68">
        <f>F12+C12</f>
        <v>12245.64</v>
      </c>
      <c r="H12" s="89"/>
      <c r="I12" s="53"/>
      <c r="J12" s="169"/>
      <c r="K12" s="68">
        <v>290.27000000000226</v>
      </c>
      <c r="L12" s="103"/>
      <c r="M12" s="60"/>
      <c r="N12" s="172"/>
      <c r="O12" s="68">
        <v>0</v>
      </c>
      <c r="P12" s="103"/>
      <c r="Q12" s="60"/>
      <c r="R12" s="97">
        <f t="shared" si="1"/>
        <v>12535.910000000002</v>
      </c>
      <c r="S12" s="101"/>
      <c r="T12" s="184"/>
      <c r="U12" s="68">
        <v>0</v>
      </c>
      <c r="V12" s="68">
        <f t="shared" si="2"/>
        <v>13097.480000000001</v>
      </c>
      <c r="W12" s="59"/>
      <c r="X12" s="104"/>
      <c r="Y12" s="142">
        <v>5</v>
      </c>
      <c r="Z12" s="68">
        <v>0</v>
      </c>
      <c r="AA12" s="139">
        <v>13063.6</v>
      </c>
      <c r="AB12" s="61"/>
      <c r="AC12" s="101"/>
      <c r="AD12" s="184"/>
      <c r="AE12" s="68">
        <v>0</v>
      </c>
      <c r="AF12" s="68">
        <f t="shared" si="3"/>
        <v>13097.480000000001</v>
      </c>
      <c r="AG12" s="59"/>
      <c r="AH12" s="101"/>
      <c r="AI12" s="184"/>
      <c r="AJ12" s="68">
        <v>0</v>
      </c>
      <c r="AK12" s="68">
        <f t="shared" si="4"/>
        <v>13097.480000000001</v>
      </c>
      <c r="AL12" s="59"/>
      <c r="AM12" s="101"/>
      <c r="AN12" s="142">
        <v>17</v>
      </c>
      <c r="AO12" s="68"/>
      <c r="AP12" s="192">
        <v>14440.730000000001</v>
      </c>
      <c r="AQ12" s="59"/>
      <c r="AR12" s="101"/>
    </row>
    <row r="13" spans="1:44" s="45" customFormat="1" ht="15" customHeight="1" x14ac:dyDescent="0.3">
      <c r="A13" s="108" t="s">
        <v>42</v>
      </c>
      <c r="B13" s="172"/>
      <c r="C13" s="49">
        <v>12245.64</v>
      </c>
      <c r="D13" s="79"/>
      <c r="E13" s="169"/>
      <c r="F13" s="68">
        <v>0</v>
      </c>
      <c r="G13" s="68">
        <f t="shared" si="0"/>
        <v>12245.64</v>
      </c>
      <c r="H13" s="88"/>
      <c r="I13" s="53"/>
      <c r="J13" s="169"/>
      <c r="K13" s="68">
        <f>L7/30*9</f>
        <v>87.081000000000671</v>
      </c>
      <c r="L13" s="103"/>
      <c r="M13" s="59"/>
      <c r="N13" s="172"/>
      <c r="O13" s="68">
        <f>(P7/30)*22</f>
        <v>624.68266666666818</v>
      </c>
      <c r="P13" s="103"/>
      <c r="Q13" s="59"/>
      <c r="R13" s="97">
        <f t="shared" si="1"/>
        <v>12957.403666666667</v>
      </c>
      <c r="S13" s="101"/>
      <c r="T13" s="184"/>
      <c r="U13" s="68">
        <v>0</v>
      </c>
      <c r="V13" s="68">
        <f t="shared" si="2"/>
        <v>13097.480000000001</v>
      </c>
      <c r="W13" s="59"/>
      <c r="X13" s="104"/>
      <c r="Y13" s="142">
        <v>6</v>
      </c>
      <c r="Z13" s="68">
        <v>0</v>
      </c>
      <c r="AA13" s="139">
        <v>13063.6</v>
      </c>
      <c r="AB13" s="61"/>
      <c r="AC13" s="101"/>
      <c r="AD13" s="184"/>
      <c r="AE13" s="68">
        <v>0</v>
      </c>
      <c r="AF13" s="68">
        <f t="shared" si="3"/>
        <v>13097.480000000001</v>
      </c>
      <c r="AG13" s="59"/>
      <c r="AH13" s="101"/>
      <c r="AI13" s="184"/>
      <c r="AJ13" s="68">
        <v>0</v>
      </c>
      <c r="AK13" s="68">
        <f t="shared" si="4"/>
        <v>13097.480000000001</v>
      </c>
      <c r="AL13" s="59"/>
      <c r="AM13" s="101"/>
      <c r="AN13" s="142">
        <v>18</v>
      </c>
      <c r="AO13" s="68"/>
      <c r="AP13" s="192">
        <v>14440.730000000001</v>
      </c>
      <c r="AQ13" s="59"/>
      <c r="AR13" s="101"/>
    </row>
    <row r="14" spans="1:44" s="45" customFormat="1" ht="15" customHeight="1" x14ac:dyDescent="0.3">
      <c r="A14" s="108" t="s">
        <v>43</v>
      </c>
      <c r="B14" s="172"/>
      <c r="C14" s="49">
        <v>12245.64</v>
      </c>
      <c r="D14" s="79"/>
      <c r="E14" s="169"/>
      <c r="F14" s="68">
        <v>0</v>
      </c>
      <c r="G14" s="68">
        <f t="shared" si="0"/>
        <v>12245.64</v>
      </c>
      <c r="H14" s="88"/>
      <c r="I14" s="53"/>
      <c r="J14" s="169"/>
      <c r="K14" s="68">
        <v>0</v>
      </c>
      <c r="L14" s="103"/>
      <c r="M14" s="59"/>
      <c r="N14" s="172"/>
      <c r="O14" s="68">
        <v>851.84000000000196</v>
      </c>
      <c r="P14" s="103"/>
      <c r="Q14" s="59"/>
      <c r="R14" s="97">
        <f t="shared" si="1"/>
        <v>13097.480000000001</v>
      </c>
      <c r="S14" s="101"/>
      <c r="T14" s="184"/>
      <c r="U14" s="68">
        <f>V7/30*22</f>
        <v>-24.845333333334079</v>
      </c>
      <c r="V14" s="68">
        <f t="shared" si="2"/>
        <v>13072.634666666667</v>
      </c>
      <c r="W14" s="59"/>
      <c r="X14" s="104"/>
      <c r="Y14" s="142">
        <v>7</v>
      </c>
      <c r="Z14" s="68">
        <v>0</v>
      </c>
      <c r="AA14" s="139">
        <v>13063.6</v>
      </c>
      <c r="AB14" s="61"/>
      <c r="AC14" s="101"/>
      <c r="AD14" s="184"/>
      <c r="AE14" s="68">
        <f>AF7/30*22</f>
        <v>357.64666666666449</v>
      </c>
      <c r="AF14" s="68">
        <f t="shared" si="3"/>
        <v>13430.281333333331</v>
      </c>
      <c r="AG14" s="59"/>
      <c r="AH14" s="101"/>
      <c r="AI14" s="184"/>
      <c r="AJ14" s="68">
        <v>0</v>
      </c>
      <c r="AK14" s="68">
        <f t="shared" si="4"/>
        <v>13430.281333333331</v>
      </c>
      <c r="AL14" s="59"/>
      <c r="AM14" s="101"/>
      <c r="AN14" s="142">
        <v>19</v>
      </c>
      <c r="AO14" s="68"/>
      <c r="AP14" s="192">
        <v>14440.730000000001</v>
      </c>
      <c r="AQ14" s="59"/>
      <c r="AR14" s="101"/>
    </row>
    <row r="15" spans="1:44" s="45" customFormat="1" ht="15" customHeight="1" x14ac:dyDescent="0.3">
      <c r="A15" s="108" t="s">
        <v>44</v>
      </c>
      <c r="B15" s="172"/>
      <c r="C15" s="49">
        <v>12245.64</v>
      </c>
      <c r="D15" s="79"/>
      <c r="E15" s="169"/>
      <c r="F15" s="68">
        <v>0</v>
      </c>
      <c r="G15" s="68">
        <f t="shared" si="0"/>
        <v>12245.64</v>
      </c>
      <c r="H15" s="88"/>
      <c r="I15" s="53"/>
      <c r="J15" s="169"/>
      <c r="K15" s="68">
        <v>0</v>
      </c>
      <c r="L15" s="103"/>
      <c r="M15" s="59"/>
      <c r="N15" s="172"/>
      <c r="O15" s="68">
        <v>851.84000000000196</v>
      </c>
      <c r="P15" s="103"/>
      <c r="Q15" s="59"/>
      <c r="R15" s="97">
        <f t="shared" si="1"/>
        <v>13097.480000000001</v>
      </c>
      <c r="S15" s="101"/>
      <c r="T15" s="184"/>
      <c r="U15" s="68">
        <v>-33.880000000001019</v>
      </c>
      <c r="V15" s="68">
        <f t="shared" si="2"/>
        <v>13063.6</v>
      </c>
      <c r="W15" s="59"/>
      <c r="X15" s="104"/>
      <c r="Y15" s="142">
        <v>8</v>
      </c>
      <c r="Z15" s="68">
        <v>0</v>
      </c>
      <c r="AA15" s="139">
        <v>13063.6</v>
      </c>
      <c r="AB15" s="61"/>
      <c r="AC15" s="101"/>
      <c r="AD15" s="184"/>
      <c r="AE15" s="68">
        <v>487.69999999999709</v>
      </c>
      <c r="AF15" s="68">
        <f t="shared" si="3"/>
        <v>13551.299999999997</v>
      </c>
      <c r="AG15" s="59"/>
      <c r="AH15" s="101"/>
      <c r="AI15" s="184"/>
      <c r="AJ15" s="50">
        <v>0</v>
      </c>
      <c r="AK15" s="68">
        <f t="shared" si="4"/>
        <v>13551.299999999997</v>
      </c>
      <c r="AL15" s="59"/>
      <c r="AM15" s="101"/>
      <c r="AN15" s="142">
        <v>20</v>
      </c>
      <c r="AO15" s="50"/>
      <c r="AP15" s="192">
        <v>14440.730000000001</v>
      </c>
      <c r="AQ15" s="59"/>
      <c r="AR15" s="101"/>
    </row>
    <row r="16" spans="1:44" s="45" customFormat="1" ht="15" customHeight="1" x14ac:dyDescent="0.3">
      <c r="A16" s="108" t="s">
        <v>33</v>
      </c>
      <c r="B16" s="172"/>
      <c r="C16" s="49">
        <v>12245.64</v>
      </c>
      <c r="D16" s="79"/>
      <c r="E16" s="169"/>
      <c r="F16" s="68">
        <v>0</v>
      </c>
      <c r="G16" s="68">
        <f>F16+C16</f>
        <v>12245.64</v>
      </c>
      <c r="H16" s="88"/>
      <c r="I16" s="53"/>
      <c r="J16" s="169"/>
      <c r="K16" s="68">
        <v>0</v>
      </c>
      <c r="L16" s="103"/>
      <c r="M16" s="59"/>
      <c r="N16" s="172"/>
      <c r="O16" s="68">
        <v>851.84000000000196</v>
      </c>
      <c r="P16" s="103"/>
      <c r="Q16" s="59"/>
      <c r="R16" s="97">
        <f t="shared" si="1"/>
        <v>13097.480000000001</v>
      </c>
      <c r="S16" s="101"/>
      <c r="T16" s="184"/>
      <c r="U16" s="68">
        <v>-33.880000000001019</v>
      </c>
      <c r="V16" s="68">
        <f t="shared" si="2"/>
        <v>13063.6</v>
      </c>
      <c r="W16" s="59"/>
      <c r="X16" s="104"/>
      <c r="Y16" s="142">
        <v>9</v>
      </c>
      <c r="Z16" s="68">
        <v>0</v>
      </c>
      <c r="AA16" s="139">
        <v>13063.6</v>
      </c>
      <c r="AB16" s="61"/>
      <c r="AC16" s="101"/>
      <c r="AD16" s="184"/>
      <c r="AE16" s="68">
        <v>487.69999999999709</v>
      </c>
      <c r="AF16" s="68">
        <f t="shared" si="3"/>
        <v>13551.299999999997</v>
      </c>
      <c r="AG16" s="59"/>
      <c r="AH16" s="101"/>
      <c r="AI16" s="184"/>
      <c r="AJ16" s="50">
        <v>0</v>
      </c>
      <c r="AK16" s="68">
        <f t="shared" si="4"/>
        <v>13551.299999999997</v>
      </c>
      <c r="AL16" s="59"/>
      <c r="AM16" s="101"/>
      <c r="AN16" s="142">
        <v>21</v>
      </c>
      <c r="AO16" s="50"/>
      <c r="AP16" s="192">
        <v>14440.730000000001</v>
      </c>
      <c r="AQ16" s="59"/>
      <c r="AR16" s="101"/>
    </row>
    <row r="17" spans="1:44" s="45" customFormat="1" ht="15" customHeight="1" x14ac:dyDescent="0.3">
      <c r="A17" s="108" t="s">
        <v>34</v>
      </c>
      <c r="B17" s="172"/>
      <c r="C17" s="49">
        <v>12245.64</v>
      </c>
      <c r="D17" s="79"/>
      <c r="E17" s="169"/>
      <c r="F17" s="68">
        <v>0</v>
      </c>
      <c r="G17" s="68">
        <f t="shared" si="0"/>
        <v>12245.64</v>
      </c>
      <c r="H17" s="88"/>
      <c r="I17" s="53"/>
      <c r="J17" s="169"/>
      <c r="K17" s="68">
        <v>0</v>
      </c>
      <c r="L17" s="103"/>
      <c r="M17" s="59"/>
      <c r="N17" s="172"/>
      <c r="O17" s="68">
        <v>851.84000000000196</v>
      </c>
      <c r="P17" s="103"/>
      <c r="Q17" s="59"/>
      <c r="R17" s="97">
        <f t="shared" si="1"/>
        <v>13097.480000000001</v>
      </c>
      <c r="S17" s="101"/>
      <c r="T17" s="184"/>
      <c r="U17" s="68">
        <v>-33.880000000001019</v>
      </c>
      <c r="V17" s="68">
        <f t="shared" si="2"/>
        <v>13063.6</v>
      </c>
      <c r="W17" s="59"/>
      <c r="X17" s="104"/>
      <c r="Y17" s="142">
        <v>10</v>
      </c>
      <c r="Z17" s="68">
        <v>0</v>
      </c>
      <c r="AA17" s="139">
        <v>13063.6</v>
      </c>
      <c r="AB17" s="61"/>
      <c r="AC17" s="101"/>
      <c r="AD17" s="184"/>
      <c r="AE17" s="68">
        <v>487.69999999999709</v>
      </c>
      <c r="AF17" s="68">
        <f t="shared" si="3"/>
        <v>13551.299999999997</v>
      </c>
      <c r="AG17" s="59"/>
      <c r="AH17" s="101"/>
      <c r="AI17" s="184"/>
      <c r="AJ17" s="50">
        <v>0</v>
      </c>
      <c r="AK17" s="68">
        <f t="shared" si="4"/>
        <v>13551.299999999997</v>
      </c>
      <c r="AL17" s="59"/>
      <c r="AM17" s="101"/>
      <c r="AN17" s="142">
        <v>22</v>
      </c>
      <c r="AO17" s="50"/>
      <c r="AP17" s="192">
        <v>14440.730000000001</v>
      </c>
      <c r="AQ17" s="59"/>
      <c r="AR17" s="101"/>
    </row>
    <row r="18" spans="1:44" s="45" customFormat="1" ht="15" customHeight="1" x14ac:dyDescent="0.3">
      <c r="A18" s="108" t="s">
        <v>35</v>
      </c>
      <c r="B18" s="172"/>
      <c r="C18" s="49">
        <v>12245.64</v>
      </c>
      <c r="D18" s="79"/>
      <c r="E18" s="169"/>
      <c r="F18" s="68">
        <v>0</v>
      </c>
      <c r="G18" s="68">
        <f t="shared" si="0"/>
        <v>12245.64</v>
      </c>
      <c r="H18" s="88"/>
      <c r="I18" s="53"/>
      <c r="J18" s="169"/>
      <c r="K18" s="68">
        <v>0</v>
      </c>
      <c r="L18" s="103"/>
      <c r="M18" s="59"/>
      <c r="N18" s="172"/>
      <c r="O18" s="68">
        <v>851.84000000000196</v>
      </c>
      <c r="P18" s="103"/>
      <c r="Q18" s="59"/>
      <c r="R18" s="97">
        <f t="shared" si="1"/>
        <v>13097.480000000001</v>
      </c>
      <c r="S18" s="101"/>
      <c r="T18" s="184"/>
      <c r="U18" s="68">
        <v>-33.880000000001019</v>
      </c>
      <c r="V18" s="68">
        <f t="shared" si="2"/>
        <v>13063.6</v>
      </c>
      <c r="W18" s="59"/>
      <c r="X18" s="104"/>
      <c r="Y18" s="142">
        <v>11</v>
      </c>
      <c r="Z18" s="68">
        <v>0</v>
      </c>
      <c r="AA18" s="139">
        <v>13063.6</v>
      </c>
      <c r="AB18" s="61"/>
      <c r="AC18" s="101"/>
      <c r="AD18" s="184"/>
      <c r="AE18" s="68">
        <v>487.69999999999709</v>
      </c>
      <c r="AF18" s="68">
        <f t="shared" si="3"/>
        <v>13551.299999999997</v>
      </c>
      <c r="AG18" s="59"/>
      <c r="AH18" s="101"/>
      <c r="AI18" s="184"/>
      <c r="AJ18" s="50">
        <v>0</v>
      </c>
      <c r="AK18" s="68">
        <f t="shared" si="4"/>
        <v>13551.299999999997</v>
      </c>
      <c r="AL18" s="59"/>
      <c r="AM18" s="101"/>
      <c r="AN18" s="142">
        <v>23</v>
      </c>
      <c r="AO18" s="50"/>
      <c r="AP18" s="192">
        <v>14440.730000000001</v>
      </c>
      <c r="AQ18" s="59"/>
      <c r="AR18" s="101"/>
    </row>
    <row r="19" spans="1:44" s="45" customFormat="1" ht="15" customHeight="1" x14ac:dyDescent="0.3">
      <c r="A19" s="108" t="s">
        <v>36</v>
      </c>
      <c r="B19" s="172"/>
      <c r="C19" s="49">
        <v>12245.64</v>
      </c>
      <c r="D19" s="79"/>
      <c r="E19" s="169"/>
      <c r="F19" s="68">
        <v>0</v>
      </c>
      <c r="G19" s="68">
        <f t="shared" si="0"/>
        <v>12245.64</v>
      </c>
      <c r="H19" s="88"/>
      <c r="I19" s="53"/>
      <c r="J19" s="169"/>
      <c r="K19" s="68">
        <v>0</v>
      </c>
      <c r="L19" s="103"/>
      <c r="M19" s="59"/>
      <c r="N19" s="172"/>
      <c r="O19" s="68">
        <v>851.84000000000196</v>
      </c>
      <c r="P19" s="103"/>
      <c r="Q19" s="59"/>
      <c r="R19" s="97">
        <f t="shared" si="1"/>
        <v>13097.480000000001</v>
      </c>
      <c r="S19" s="101"/>
      <c r="T19" s="184"/>
      <c r="U19" s="68">
        <v>-33.880000000001019</v>
      </c>
      <c r="V19" s="68">
        <f t="shared" si="2"/>
        <v>13063.6</v>
      </c>
      <c r="W19" s="59"/>
      <c r="X19" s="104"/>
      <c r="Y19" s="142">
        <v>12</v>
      </c>
      <c r="Z19" s="68">
        <v>0</v>
      </c>
      <c r="AA19" s="139">
        <v>13063.6</v>
      </c>
      <c r="AB19" s="61"/>
      <c r="AC19" s="101"/>
      <c r="AD19" s="184"/>
      <c r="AE19" s="68">
        <v>487.69999999999709</v>
      </c>
      <c r="AF19" s="68">
        <f t="shared" si="3"/>
        <v>13551.299999999997</v>
      </c>
      <c r="AG19" s="59"/>
      <c r="AH19" s="101"/>
      <c r="AI19" s="184"/>
      <c r="AJ19" s="50">
        <v>0</v>
      </c>
      <c r="AK19" s="68">
        <f t="shared" si="4"/>
        <v>13551.299999999997</v>
      </c>
      <c r="AL19" s="59"/>
      <c r="AM19" s="101"/>
      <c r="AN19" s="142">
        <v>24</v>
      </c>
      <c r="AO19" s="50"/>
      <c r="AP19" s="192">
        <v>14440.730000000001</v>
      </c>
      <c r="AQ19" s="59"/>
      <c r="AR19" s="101"/>
    </row>
    <row r="20" spans="1:44" s="45" customFormat="1" ht="15" customHeight="1" x14ac:dyDescent="0.3">
      <c r="A20" s="108" t="s">
        <v>37</v>
      </c>
      <c r="B20" s="172"/>
      <c r="C20" s="49">
        <v>12245.64</v>
      </c>
      <c r="D20" s="79"/>
      <c r="E20" s="169"/>
      <c r="F20" s="68">
        <v>0</v>
      </c>
      <c r="G20" s="68">
        <f t="shared" si="0"/>
        <v>12245.64</v>
      </c>
      <c r="H20" s="88"/>
      <c r="I20" s="53"/>
      <c r="J20" s="169"/>
      <c r="K20" s="68">
        <v>0</v>
      </c>
      <c r="L20" s="103"/>
      <c r="M20" s="59"/>
      <c r="N20" s="172"/>
      <c r="O20" s="68">
        <v>851.84000000000196</v>
      </c>
      <c r="P20" s="103"/>
      <c r="Q20" s="59"/>
      <c r="R20" s="97">
        <f t="shared" si="1"/>
        <v>13097.480000000001</v>
      </c>
      <c r="S20" s="101"/>
      <c r="T20" s="184"/>
      <c r="U20" s="68">
        <v>-33.880000000001019</v>
      </c>
      <c r="V20" s="68">
        <f t="shared" si="2"/>
        <v>13063.6</v>
      </c>
      <c r="W20" s="59"/>
      <c r="X20" s="104"/>
      <c r="Y20" s="142">
        <v>13</v>
      </c>
      <c r="Z20" s="68">
        <v>0</v>
      </c>
      <c r="AA20" s="139">
        <v>13063.6</v>
      </c>
      <c r="AB20" s="61"/>
      <c r="AC20" s="101"/>
      <c r="AD20" s="184"/>
      <c r="AE20" s="68">
        <v>487.69999999999709</v>
      </c>
      <c r="AF20" s="68">
        <f t="shared" si="3"/>
        <v>13551.299999999997</v>
      </c>
      <c r="AG20" s="59"/>
      <c r="AH20" s="101"/>
      <c r="AI20" s="184"/>
      <c r="AJ20" s="50">
        <v>0</v>
      </c>
      <c r="AK20" s="68">
        <f t="shared" si="4"/>
        <v>13551.299999999997</v>
      </c>
      <c r="AL20" s="59"/>
      <c r="AM20" s="101"/>
      <c r="AN20" s="142">
        <v>25</v>
      </c>
      <c r="AO20" s="50"/>
      <c r="AP20" s="192">
        <v>14440.730000000001</v>
      </c>
      <c r="AQ20" s="59"/>
      <c r="AR20" s="101"/>
    </row>
    <row r="21" spans="1:44" s="45" customFormat="1" ht="15" customHeight="1" x14ac:dyDescent="0.3">
      <c r="A21" s="108" t="s">
        <v>38</v>
      </c>
      <c r="B21" s="173"/>
      <c r="C21" s="50">
        <v>12245.64</v>
      </c>
      <c r="D21" s="79"/>
      <c r="E21" s="170"/>
      <c r="F21" s="68">
        <v>0</v>
      </c>
      <c r="G21" s="68">
        <f t="shared" si="0"/>
        <v>12245.64</v>
      </c>
      <c r="H21" s="88"/>
      <c r="I21" s="53"/>
      <c r="J21" s="170"/>
      <c r="K21" s="68">
        <v>0</v>
      </c>
      <c r="L21" s="103"/>
      <c r="M21" s="59"/>
      <c r="N21" s="173"/>
      <c r="O21" s="68">
        <v>851.84000000000196</v>
      </c>
      <c r="P21" s="103"/>
      <c r="Q21" s="59"/>
      <c r="R21" s="97">
        <f t="shared" si="1"/>
        <v>13097.480000000001</v>
      </c>
      <c r="S21" s="101"/>
      <c r="T21" s="185"/>
      <c r="U21" s="68">
        <v>-33.880000000001019</v>
      </c>
      <c r="V21" s="68">
        <f t="shared" si="2"/>
        <v>13063.6</v>
      </c>
      <c r="W21" s="59"/>
      <c r="X21" s="104"/>
      <c r="Y21" s="142">
        <v>14</v>
      </c>
      <c r="Z21" s="68">
        <v>0</v>
      </c>
      <c r="AA21" s="139">
        <v>13063.6</v>
      </c>
      <c r="AB21" s="61"/>
      <c r="AC21" s="101"/>
      <c r="AD21" s="185"/>
      <c r="AE21" s="68">
        <v>487.69999999999709</v>
      </c>
      <c r="AF21" s="68">
        <f t="shared" si="3"/>
        <v>13551.299999999997</v>
      </c>
      <c r="AG21" s="59"/>
      <c r="AH21" s="101"/>
      <c r="AI21" s="185"/>
      <c r="AJ21" s="50">
        <v>0</v>
      </c>
      <c r="AK21" s="68">
        <f t="shared" si="4"/>
        <v>13551.299999999997</v>
      </c>
      <c r="AL21" s="59"/>
      <c r="AM21" s="101"/>
      <c r="AN21" s="143">
        <v>26</v>
      </c>
      <c r="AO21" s="50"/>
      <c r="AP21" s="192">
        <v>14440.730000000001</v>
      </c>
      <c r="AQ21" s="59"/>
      <c r="AR21" s="101"/>
    </row>
    <row r="22" spans="1:44" s="45" customFormat="1" ht="14.4" customHeight="1" x14ac:dyDescent="0.3">
      <c r="A22" s="108" t="s">
        <v>39</v>
      </c>
      <c r="C22" s="62"/>
      <c r="D22" s="79"/>
      <c r="E22" s="90"/>
      <c r="F22" s="59">
        <f>SUM(F10:F21)</f>
        <v>0</v>
      </c>
      <c r="G22" s="59">
        <f>SUM(G10:G21)</f>
        <v>146947.68</v>
      </c>
      <c r="H22" s="79"/>
      <c r="I22" s="53"/>
      <c r="J22" s="90"/>
      <c r="K22" s="59">
        <f>SUM(K10:K21)</f>
        <v>957.89100000000747</v>
      </c>
      <c r="N22" s="171" t="s">
        <v>32</v>
      </c>
      <c r="O22" s="68">
        <v>851.84000000000196</v>
      </c>
      <c r="P22" s="103"/>
      <c r="R22" s="97">
        <f>G10+O22</f>
        <v>13097.480000000001</v>
      </c>
      <c r="S22" s="101"/>
      <c r="U22" s="141">
        <f>SUM(U10:U21)</f>
        <v>-262.00533333334124</v>
      </c>
      <c r="V22" s="141">
        <f>SUM(V10:V21)</f>
        <v>156907.7546666667</v>
      </c>
      <c r="X22" s="101"/>
      <c r="Z22" s="59">
        <f>SUM(Z10:Z21)</f>
        <v>0</v>
      </c>
      <c r="AA22" s="59">
        <f>SUM(AA10:AA21)</f>
        <v>156763.20000000004</v>
      </c>
      <c r="AB22" s="61"/>
      <c r="AC22" s="101"/>
      <c r="AD22" s="142">
        <v>3</v>
      </c>
      <c r="AE22" s="68">
        <v>487.69999999999709</v>
      </c>
      <c r="AF22" s="68">
        <f>AA10+AE22</f>
        <v>13551.299999999997</v>
      </c>
      <c r="AH22" s="101"/>
      <c r="AI22" s="142">
        <v>3</v>
      </c>
      <c r="AJ22" s="50">
        <v>0</v>
      </c>
      <c r="AK22" s="68">
        <f t="shared" si="4"/>
        <v>13551.299999999997</v>
      </c>
      <c r="AM22" s="104"/>
      <c r="AN22" s="189"/>
      <c r="AO22" s="58"/>
      <c r="AP22" s="190"/>
      <c r="AR22" s="101"/>
    </row>
    <row r="23" spans="1:44" ht="15" customHeight="1" thickBot="1" x14ac:dyDescent="0.35">
      <c r="A23" s="108" t="s">
        <v>40</v>
      </c>
      <c r="D23" s="80"/>
      <c r="E23" s="91"/>
      <c r="H23" s="80"/>
      <c r="I23" s="53"/>
      <c r="J23" s="91"/>
      <c r="N23" s="172"/>
      <c r="O23" s="68">
        <v>851.84000000000196</v>
      </c>
      <c r="P23" s="103"/>
      <c r="R23" s="97">
        <f t="shared" ref="R23:R33" si="5">G11+O23</f>
        <v>13097.480000000001</v>
      </c>
      <c r="S23" s="101"/>
      <c r="X23" s="101"/>
      <c r="AC23" s="101"/>
      <c r="AD23" s="142">
        <v>4</v>
      </c>
      <c r="AE23" s="68">
        <v>487.69999999999709</v>
      </c>
      <c r="AF23" s="68">
        <f t="shared" ref="AF23:AF33" si="6">AA11+AE23</f>
        <v>13551.299999999997</v>
      </c>
      <c r="AH23" s="101"/>
      <c r="AI23" s="142">
        <v>4</v>
      </c>
      <c r="AJ23" s="50">
        <v>0</v>
      </c>
      <c r="AK23" s="68">
        <f t="shared" si="4"/>
        <v>13551.299999999997</v>
      </c>
      <c r="AM23" s="104"/>
      <c r="AN23" s="189"/>
      <c r="AO23" s="58"/>
      <c r="AP23" s="190"/>
      <c r="AR23" s="101"/>
    </row>
    <row r="24" spans="1:44" ht="15.6" customHeight="1" thickTop="1" thickBot="1" x14ac:dyDescent="0.35">
      <c r="A24" s="108" t="s">
        <v>41</v>
      </c>
      <c r="D24" s="80"/>
      <c r="E24" s="92"/>
      <c r="F24" s="69" t="s">
        <v>45</v>
      </c>
      <c r="H24" s="80"/>
      <c r="J24" s="92">
        <v>43465</v>
      </c>
      <c r="K24" s="69" t="s">
        <v>30</v>
      </c>
      <c r="N24" s="172"/>
      <c r="O24" s="68">
        <v>851.84000000000196</v>
      </c>
      <c r="P24" s="103"/>
      <c r="R24" s="97">
        <f t="shared" si="5"/>
        <v>13097.480000000001</v>
      </c>
      <c r="S24" s="102"/>
      <c r="T24" s="73">
        <v>43852</v>
      </c>
      <c r="U24" s="69" t="s">
        <v>30</v>
      </c>
      <c r="X24" s="102"/>
      <c r="Y24" s="73"/>
      <c r="Z24" s="69" t="s">
        <v>30</v>
      </c>
      <c r="AC24" s="102"/>
      <c r="AD24" s="142">
        <v>5</v>
      </c>
      <c r="AE24" s="68">
        <v>487.69999999999709</v>
      </c>
      <c r="AF24" s="68">
        <f t="shared" si="6"/>
        <v>13551.299999999997</v>
      </c>
      <c r="AH24" s="102"/>
      <c r="AI24" s="142">
        <v>5</v>
      </c>
      <c r="AJ24" s="50">
        <v>0</v>
      </c>
      <c r="AK24" s="68">
        <f t="shared" si="4"/>
        <v>13551.299999999997</v>
      </c>
      <c r="AM24" s="188"/>
      <c r="AN24" s="189"/>
      <c r="AO24" s="58"/>
      <c r="AP24" s="190"/>
      <c r="AR24" s="102"/>
    </row>
    <row r="25" spans="1:44" ht="15.6" customHeight="1" thickTop="1" thickBot="1" x14ac:dyDescent="0.35">
      <c r="A25" s="108" t="s">
        <v>42</v>
      </c>
      <c r="D25" s="80"/>
      <c r="E25" s="93"/>
      <c r="F25" s="70" t="s">
        <v>47</v>
      </c>
      <c r="H25" s="80"/>
      <c r="J25" s="93">
        <v>43456</v>
      </c>
      <c r="K25" s="70" t="s">
        <v>47</v>
      </c>
      <c r="N25" s="172"/>
      <c r="O25" s="68">
        <v>851.84000000000196</v>
      </c>
      <c r="P25" s="103"/>
      <c r="R25" s="97">
        <f t="shared" si="5"/>
        <v>13097.480000000001</v>
      </c>
      <c r="S25" s="102"/>
      <c r="T25" s="74">
        <v>43830</v>
      </c>
      <c r="U25" s="70" t="s">
        <v>47</v>
      </c>
      <c r="X25" s="102"/>
      <c r="Y25" s="74"/>
      <c r="Z25" s="70" t="s">
        <v>47</v>
      </c>
      <c r="AC25" s="102"/>
      <c r="AD25" s="142">
        <v>6</v>
      </c>
      <c r="AE25" s="68">
        <v>487.69999999999709</v>
      </c>
      <c r="AF25" s="68">
        <f t="shared" si="6"/>
        <v>13551.299999999997</v>
      </c>
      <c r="AH25" s="102"/>
      <c r="AI25" s="142">
        <v>6</v>
      </c>
      <c r="AJ25" s="50">
        <v>0</v>
      </c>
      <c r="AK25" s="68">
        <f t="shared" si="4"/>
        <v>13551.299999999997</v>
      </c>
      <c r="AM25" s="188"/>
      <c r="AN25" s="189"/>
      <c r="AO25" s="58"/>
      <c r="AP25" s="190"/>
      <c r="AR25" s="102"/>
    </row>
    <row r="26" spans="1:44" ht="21.6" customHeight="1" thickTop="1" x14ac:dyDescent="0.3">
      <c r="A26" s="108" t="s">
        <v>43</v>
      </c>
      <c r="C26" s="111"/>
      <c r="D26" s="80"/>
      <c r="E26" s="94">
        <f>E24-E25</f>
        <v>0</v>
      </c>
      <c r="F26" s="67" t="s">
        <v>21</v>
      </c>
      <c r="H26" s="80"/>
      <c r="J26" s="94">
        <f>J24-J25</f>
        <v>9</v>
      </c>
      <c r="K26" s="67" t="s">
        <v>21</v>
      </c>
      <c r="N26" s="172"/>
      <c r="O26" s="68">
        <v>851.84000000000196</v>
      </c>
      <c r="P26" s="103"/>
      <c r="R26" s="97">
        <f t="shared" si="5"/>
        <v>13097.480000000001</v>
      </c>
      <c r="S26" s="102"/>
      <c r="T26" s="64">
        <f>T24-T25</f>
        <v>22</v>
      </c>
      <c r="U26" s="67" t="s">
        <v>21</v>
      </c>
      <c r="X26" s="102"/>
      <c r="Y26" s="64">
        <f>Y24-Y25</f>
        <v>0</v>
      </c>
      <c r="Z26" s="67" t="s">
        <v>21</v>
      </c>
      <c r="AC26" s="102"/>
      <c r="AD26" s="142">
        <v>7</v>
      </c>
      <c r="AE26" s="68">
        <v>487.69999999999709</v>
      </c>
      <c r="AF26" s="68">
        <f t="shared" si="6"/>
        <v>13551.299999999997</v>
      </c>
      <c r="AH26" s="102"/>
      <c r="AI26" s="142">
        <v>7</v>
      </c>
      <c r="AJ26" s="146">
        <f>AK7/30*22</f>
        <v>1009.8953333333341</v>
      </c>
      <c r="AK26" s="68">
        <f t="shared" si="4"/>
        <v>14561.195333333331</v>
      </c>
      <c r="AM26" s="188"/>
      <c r="AN26" s="189"/>
      <c r="AO26" s="191"/>
      <c r="AP26" s="190"/>
      <c r="AR26" s="102"/>
    </row>
    <row r="27" spans="1:44" ht="14.4" customHeight="1" x14ac:dyDescent="0.3">
      <c r="A27" s="108" t="s">
        <v>44</v>
      </c>
      <c r="E27" s="44"/>
      <c r="F27" s="70"/>
      <c r="J27" s="44"/>
      <c r="N27" s="172"/>
      <c r="O27" s="68">
        <v>851.84000000000196</v>
      </c>
      <c r="P27" s="103"/>
      <c r="R27" s="97">
        <f t="shared" si="5"/>
        <v>13097.480000000001</v>
      </c>
      <c r="T27" s="44"/>
      <c r="Y27" s="44"/>
      <c r="AD27" s="143">
        <v>8</v>
      </c>
      <c r="AE27" s="68">
        <v>487.69999999999709</v>
      </c>
      <c r="AF27" s="68">
        <f t="shared" si="6"/>
        <v>13551.299999999997</v>
      </c>
      <c r="AH27" s="102"/>
      <c r="AI27" s="143">
        <v>8</v>
      </c>
      <c r="AJ27" s="50">
        <v>1377.130000000001</v>
      </c>
      <c r="AK27" s="68">
        <f t="shared" si="4"/>
        <v>14928.429999999998</v>
      </c>
      <c r="AM27" s="188"/>
      <c r="AN27" s="189"/>
      <c r="AO27" s="58"/>
      <c r="AP27" s="190"/>
      <c r="AR27" s="102"/>
    </row>
    <row r="28" spans="1:44" ht="14.4" customHeight="1" x14ac:dyDescent="0.3">
      <c r="A28" s="108" t="s">
        <v>33</v>
      </c>
      <c r="E28" s="43"/>
      <c r="J28" s="43"/>
      <c r="N28" s="172"/>
      <c r="O28" s="68">
        <v>851.84000000000196</v>
      </c>
      <c r="P28" s="103"/>
      <c r="R28" s="97">
        <f t="shared" si="5"/>
        <v>13097.480000000001</v>
      </c>
      <c r="T28" s="43"/>
      <c r="Y28" s="43"/>
      <c r="AD28" s="143">
        <v>9</v>
      </c>
      <c r="AE28" s="68">
        <v>487.69999999999709</v>
      </c>
      <c r="AF28" s="68">
        <f t="shared" si="6"/>
        <v>13551.299999999997</v>
      </c>
      <c r="AH28" s="102"/>
      <c r="AI28" s="143">
        <v>9</v>
      </c>
      <c r="AJ28" s="50">
        <v>1377.130000000001</v>
      </c>
      <c r="AK28" s="68">
        <f t="shared" si="4"/>
        <v>14928.429999999998</v>
      </c>
      <c r="AM28" s="188"/>
      <c r="AN28" s="189"/>
      <c r="AO28" s="58"/>
      <c r="AP28" s="190"/>
      <c r="AR28" s="102"/>
    </row>
    <row r="29" spans="1:44" ht="14.4" customHeight="1" x14ac:dyDescent="0.3">
      <c r="A29" s="108" t="s">
        <v>34</v>
      </c>
      <c r="E29" s="43"/>
      <c r="F29" s="69" t="s">
        <v>45</v>
      </c>
      <c r="J29" s="43"/>
      <c r="N29" s="172"/>
      <c r="O29" s="68">
        <v>851.84000000000196</v>
      </c>
      <c r="P29" s="103"/>
      <c r="R29" s="97">
        <f t="shared" si="5"/>
        <v>13097.480000000001</v>
      </c>
      <c r="T29" s="43"/>
      <c r="Y29" s="43"/>
      <c r="AD29" s="143">
        <v>10</v>
      </c>
      <c r="AE29" s="68">
        <v>487.69999999999709</v>
      </c>
      <c r="AF29" s="68">
        <f t="shared" si="6"/>
        <v>13551.299999999997</v>
      </c>
      <c r="AH29" s="102"/>
      <c r="AI29" s="143">
        <v>10</v>
      </c>
      <c r="AJ29" s="50">
        <v>1377.130000000001</v>
      </c>
      <c r="AK29" s="68">
        <f t="shared" si="4"/>
        <v>14928.429999999998</v>
      </c>
      <c r="AM29" s="188"/>
      <c r="AN29" s="189"/>
      <c r="AO29" s="58"/>
      <c r="AP29" s="190"/>
      <c r="AR29" s="102"/>
    </row>
    <row r="30" spans="1:44" ht="14.4" customHeight="1" x14ac:dyDescent="0.3">
      <c r="A30" s="108" t="s">
        <v>35</v>
      </c>
      <c r="E30" s="110"/>
      <c r="F30" s="61" t="s">
        <v>46</v>
      </c>
      <c r="N30" s="172"/>
      <c r="O30" s="68">
        <v>851.84000000000196</v>
      </c>
      <c r="P30" s="103"/>
      <c r="R30" s="97">
        <f>G18+O30</f>
        <v>13097.480000000001</v>
      </c>
      <c r="AD30" s="143">
        <v>11</v>
      </c>
      <c r="AE30" s="68">
        <v>487.69999999999709</v>
      </c>
      <c r="AF30" s="68">
        <f t="shared" si="6"/>
        <v>13551.299999999997</v>
      </c>
      <c r="AH30" s="102"/>
      <c r="AI30" s="143">
        <v>11</v>
      </c>
      <c r="AJ30" s="50">
        <v>1377.130000000001</v>
      </c>
      <c r="AK30" s="68">
        <f t="shared" si="4"/>
        <v>14928.429999999998</v>
      </c>
      <c r="AM30" s="188"/>
      <c r="AN30" s="189"/>
      <c r="AO30" s="58"/>
      <c r="AP30" s="190"/>
      <c r="AR30" s="102"/>
    </row>
    <row r="31" spans="1:44" ht="14.4" customHeight="1" x14ac:dyDescent="0.3">
      <c r="A31" s="108" t="s">
        <v>36</v>
      </c>
      <c r="E31" s="110"/>
      <c r="N31" s="172"/>
      <c r="O31" s="68">
        <v>851.84000000000196</v>
      </c>
      <c r="P31" s="103"/>
      <c r="R31" s="97">
        <f t="shared" si="5"/>
        <v>13097.480000000001</v>
      </c>
      <c r="AD31" s="143">
        <v>12</v>
      </c>
      <c r="AE31" s="68">
        <v>487.69999999999709</v>
      </c>
      <c r="AF31" s="68">
        <f t="shared" si="6"/>
        <v>13551.299999999997</v>
      </c>
      <c r="AH31" s="102"/>
      <c r="AI31" s="143">
        <v>12</v>
      </c>
      <c r="AJ31" s="50">
        <v>1377.130000000001</v>
      </c>
      <c r="AK31" s="68">
        <f t="shared" si="4"/>
        <v>14928.429999999998</v>
      </c>
      <c r="AM31" s="188"/>
      <c r="AN31" s="189"/>
      <c r="AO31" s="58"/>
      <c r="AP31" s="190"/>
      <c r="AR31" s="102"/>
    </row>
    <row r="32" spans="1:44" ht="14.4" customHeight="1" x14ac:dyDescent="0.3">
      <c r="A32" s="108" t="s">
        <v>37</v>
      </c>
      <c r="N32" s="172"/>
      <c r="O32" s="68">
        <v>851.84000000000196</v>
      </c>
      <c r="P32" s="103"/>
      <c r="R32" s="97">
        <f t="shared" si="5"/>
        <v>13097.480000000001</v>
      </c>
      <c r="AD32" s="143">
        <v>13</v>
      </c>
      <c r="AE32" s="68">
        <v>487.69999999999709</v>
      </c>
      <c r="AF32" s="68">
        <f t="shared" si="6"/>
        <v>13551.299999999997</v>
      </c>
      <c r="AH32" s="102"/>
      <c r="AI32" s="143">
        <v>13</v>
      </c>
      <c r="AJ32" s="50">
        <v>1377.130000000001</v>
      </c>
      <c r="AK32" s="68">
        <f t="shared" si="4"/>
        <v>14928.429999999998</v>
      </c>
      <c r="AM32" s="188"/>
      <c r="AN32" s="189"/>
      <c r="AO32" s="58"/>
      <c r="AP32" s="190"/>
      <c r="AR32" s="102"/>
    </row>
    <row r="33" spans="1:44" ht="14.4" customHeight="1" x14ac:dyDescent="0.3">
      <c r="A33" s="108" t="s">
        <v>38</v>
      </c>
      <c r="N33" s="173"/>
      <c r="O33" s="68">
        <v>851.84000000000196</v>
      </c>
      <c r="P33" s="103"/>
      <c r="R33" s="97">
        <f t="shared" si="5"/>
        <v>13097.480000000001</v>
      </c>
      <c r="AD33" s="143">
        <v>14</v>
      </c>
      <c r="AE33" s="68">
        <v>487.69999999999709</v>
      </c>
      <c r="AF33" s="68">
        <f t="shared" si="6"/>
        <v>13551.299999999997</v>
      </c>
      <c r="AH33" s="102"/>
      <c r="AI33" s="143">
        <v>14</v>
      </c>
      <c r="AJ33" s="50">
        <v>1377.130000000001</v>
      </c>
      <c r="AK33" s="68">
        <f t="shared" si="4"/>
        <v>14928.429999999998</v>
      </c>
      <c r="AM33" s="188"/>
      <c r="AN33" s="189"/>
      <c r="AO33" s="58"/>
      <c r="AP33" s="190"/>
      <c r="AR33" s="102"/>
    </row>
    <row r="34" spans="1:44" x14ac:dyDescent="0.3">
      <c r="N34" s="45"/>
      <c r="O34" s="59">
        <f>SUM(O10:O33)</f>
        <v>17661.482666666707</v>
      </c>
      <c r="P34" s="59">
        <f>SUM(P22:P33)</f>
        <v>0</v>
      </c>
      <c r="R34" s="140">
        <f>SUM(R10:R33)</f>
        <v>312514.73366666667</v>
      </c>
      <c r="AD34" s="45"/>
      <c r="AE34" s="59">
        <f>SUM(AE10:AE33)</f>
        <v>9623.9466666666085</v>
      </c>
      <c r="AF34" s="59">
        <f>SUM(AF10:AF33)</f>
        <v>323294.90133333317</v>
      </c>
      <c r="AJ34" s="144">
        <f>SUM(AJ10:AJ33)</f>
        <v>10649.805333333341</v>
      </c>
      <c r="AO34" s="144">
        <f>SUM(AO10:AO33)</f>
        <v>0</v>
      </c>
    </row>
    <row r="35" spans="1:44" ht="15" thickBot="1" x14ac:dyDescent="0.35"/>
    <row r="36" spans="1:44" ht="15.6" thickTop="1" thickBot="1" x14ac:dyDescent="0.35">
      <c r="N36" s="65">
        <v>43487</v>
      </c>
      <c r="O36" s="69" t="s">
        <v>30</v>
      </c>
      <c r="AD36" s="73">
        <v>43852</v>
      </c>
      <c r="AE36" s="69" t="s">
        <v>30</v>
      </c>
    </row>
    <row r="37" spans="1:44" ht="15.6" thickTop="1" thickBot="1" x14ac:dyDescent="0.35">
      <c r="N37" s="66">
        <v>43465</v>
      </c>
      <c r="O37" s="70" t="s">
        <v>47</v>
      </c>
      <c r="AD37" s="74">
        <v>43830</v>
      </c>
      <c r="AE37" s="70" t="s">
        <v>47</v>
      </c>
    </row>
    <row r="38" spans="1:44" ht="15" thickTop="1" x14ac:dyDescent="0.3">
      <c r="N38" s="64">
        <f>N36-N37</f>
        <v>22</v>
      </c>
      <c r="O38" s="67" t="s">
        <v>21</v>
      </c>
      <c r="AD38" s="64">
        <f>AD36-AD37</f>
        <v>22</v>
      </c>
      <c r="AE38" s="67" t="s">
        <v>21</v>
      </c>
    </row>
    <row r="39" spans="1:44" x14ac:dyDescent="0.3">
      <c r="N39" s="44"/>
      <c r="AD39" s="44"/>
    </row>
    <row r="40" spans="1:44" x14ac:dyDescent="0.3">
      <c r="N40" s="43"/>
      <c r="AD40" s="43"/>
    </row>
    <row r="41" spans="1:44" x14ac:dyDescent="0.3">
      <c r="N41" s="43"/>
      <c r="AD41" s="43"/>
    </row>
  </sheetData>
  <mergeCells count="50">
    <mergeCell ref="AN3:AQ3"/>
    <mergeCell ref="AR3:AR6"/>
    <mergeCell ref="AN4:AQ4"/>
    <mergeCell ref="AN5:AQ5"/>
    <mergeCell ref="AN8:AO8"/>
    <mergeCell ref="AI10:AI21"/>
    <mergeCell ref="AI3:AL3"/>
    <mergeCell ref="AM3:AM6"/>
    <mergeCell ref="AI4:AL4"/>
    <mergeCell ref="AI5:AL5"/>
    <mergeCell ref="AI8:AJ8"/>
    <mergeCell ref="N22:N33"/>
    <mergeCell ref="N8:O8"/>
    <mergeCell ref="N5:Q5"/>
    <mergeCell ref="AH3:AH6"/>
    <mergeCell ref="AD4:AG4"/>
    <mergeCell ref="AD5:AG5"/>
    <mergeCell ref="AD8:AE8"/>
    <mergeCell ref="T8:U8"/>
    <mergeCell ref="Y3:AB3"/>
    <mergeCell ref="AC3:AC6"/>
    <mergeCell ref="Y4:AB4"/>
    <mergeCell ref="Y8:Z8"/>
    <mergeCell ref="AD3:AG3"/>
    <mergeCell ref="AD10:AD21"/>
    <mergeCell ref="T10:T21"/>
    <mergeCell ref="J3:R3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T3:W3"/>
    <mergeCell ref="X3:X6"/>
    <mergeCell ref="S3:S6"/>
    <mergeCell ref="J10:J21"/>
    <mergeCell ref="N10:N21"/>
    <mergeCell ref="Y5:AB5"/>
    <mergeCell ref="T4:W4"/>
    <mergeCell ref="T5:W5"/>
    <mergeCell ref="J8:K8"/>
    <mergeCell ref="J5:M5"/>
    <mergeCell ref="J4:R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2021-07-09T19:41:13Z</dcterms:modified>
</cp:coreProperties>
</file>