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ISE\Desktop\IFMG\CRONOGRAMA CONTRATOS\CONTRATO.002.2017.GVR-CONSERVADORA CAMPOS\"/>
    </mc:Choice>
  </mc:AlternateContent>
  <xr:revisionPtr revIDLastSave="0" documentId="13_ncr:1_{6585AE01-C2B3-44CD-8BF7-739FDB6F3472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Resumo do Contrato" sheetId="2" r:id="rId1"/>
    <sheet name="Resumo por item" sheetId="1" r:id="rId2"/>
    <sheet name="Cronograma" sheetId="4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7" i="4" l="1"/>
  <c r="BJ23" i="4"/>
  <c r="BI23" i="4"/>
  <c r="BJ7" i="4"/>
  <c r="BH7" i="4"/>
  <c r="F208" i="1"/>
  <c r="G208" i="1" s="1"/>
  <c r="G207" i="1"/>
  <c r="F207" i="1"/>
  <c r="F206" i="1"/>
  <c r="G206" i="1" s="1"/>
  <c r="G205" i="1"/>
  <c r="F205" i="1"/>
  <c r="G204" i="1"/>
  <c r="F204" i="1"/>
  <c r="F203" i="1"/>
  <c r="G203" i="1" s="1"/>
  <c r="G202" i="1"/>
  <c r="F202" i="1"/>
  <c r="G201" i="1"/>
  <c r="F201" i="1"/>
  <c r="F200" i="1"/>
  <c r="G200" i="1" s="1"/>
  <c r="G199" i="1"/>
  <c r="F199" i="1"/>
  <c r="G198" i="1"/>
  <c r="F198" i="1"/>
  <c r="F197" i="1"/>
  <c r="F209" i="1" s="1"/>
  <c r="G196" i="1"/>
  <c r="F196" i="1"/>
  <c r="BE23" i="4"/>
  <c r="BD23" i="4"/>
  <c r="BC7" i="4"/>
  <c r="BE7" i="4" s="1"/>
  <c r="BF7" i="4" s="1"/>
  <c r="BG7" i="4" s="1"/>
  <c r="M191" i="1"/>
  <c r="N191" i="1" s="1"/>
  <c r="M190" i="1"/>
  <c r="N190" i="1" s="1"/>
  <c r="N189" i="1"/>
  <c r="M189" i="1"/>
  <c r="M188" i="1"/>
  <c r="N188" i="1" s="1"/>
  <c r="M187" i="1"/>
  <c r="N187" i="1" s="1"/>
  <c r="M186" i="1"/>
  <c r="N186" i="1" s="1"/>
  <c r="M185" i="1"/>
  <c r="N185" i="1" s="1"/>
  <c r="M184" i="1"/>
  <c r="N184" i="1" s="1"/>
  <c r="M183" i="1"/>
  <c r="N183" i="1" s="1"/>
  <c r="M182" i="1"/>
  <c r="N182" i="1" s="1"/>
  <c r="M181" i="1"/>
  <c r="N181" i="1" s="1"/>
  <c r="M180" i="1"/>
  <c r="N180" i="1" s="1"/>
  <c r="M179" i="1"/>
  <c r="F191" i="1"/>
  <c r="G191" i="1" s="1"/>
  <c r="F190" i="1"/>
  <c r="G190" i="1" s="1"/>
  <c r="F189" i="1"/>
  <c r="G189" i="1" s="1"/>
  <c r="G188" i="1"/>
  <c r="F188" i="1"/>
  <c r="F187" i="1"/>
  <c r="G187" i="1" s="1"/>
  <c r="F186" i="1"/>
  <c r="G186" i="1" s="1"/>
  <c r="G185" i="1"/>
  <c r="F185" i="1"/>
  <c r="F184" i="1"/>
  <c r="G184" i="1" s="1"/>
  <c r="F183" i="1"/>
  <c r="G183" i="1" s="1"/>
  <c r="F182" i="1"/>
  <c r="G182" i="1" s="1"/>
  <c r="F181" i="1"/>
  <c r="G181" i="1" s="1"/>
  <c r="F180" i="1"/>
  <c r="G180" i="1" s="1"/>
  <c r="F179" i="1"/>
  <c r="N174" i="1"/>
  <c r="M174" i="1"/>
  <c r="N173" i="1"/>
  <c r="M173" i="1"/>
  <c r="M172" i="1"/>
  <c r="N172" i="1" s="1"/>
  <c r="N171" i="1"/>
  <c r="M171" i="1"/>
  <c r="M170" i="1"/>
  <c r="N170" i="1" s="1"/>
  <c r="M169" i="1"/>
  <c r="N169" i="1" s="1"/>
  <c r="N168" i="1"/>
  <c r="M168" i="1"/>
  <c r="M167" i="1"/>
  <c r="N167" i="1" s="1"/>
  <c r="M166" i="1"/>
  <c r="N166" i="1" s="1"/>
  <c r="N165" i="1"/>
  <c r="M165" i="1"/>
  <c r="N164" i="1"/>
  <c r="M164" i="1"/>
  <c r="M163" i="1"/>
  <c r="N163" i="1" s="1"/>
  <c r="N162" i="1"/>
  <c r="M162" i="1"/>
  <c r="AZ23" i="4"/>
  <c r="AY23" i="4"/>
  <c r="AX7" i="4"/>
  <c r="AZ7" i="4" s="1"/>
  <c r="BA7" i="4" s="1"/>
  <c r="BB7" i="4" s="1"/>
  <c r="F174" i="1"/>
  <c r="G174" i="1" s="1"/>
  <c r="F173" i="1"/>
  <c r="G173" i="1" s="1"/>
  <c r="F172" i="1"/>
  <c r="G172" i="1" s="1"/>
  <c r="F171" i="1"/>
  <c r="G171" i="1" s="1"/>
  <c r="G170" i="1"/>
  <c r="F170" i="1"/>
  <c r="F169" i="1"/>
  <c r="G169" i="1" s="1"/>
  <c r="F168" i="1"/>
  <c r="G168" i="1" s="1"/>
  <c r="G167" i="1"/>
  <c r="F167" i="1"/>
  <c r="F166" i="1"/>
  <c r="G166" i="1" s="1"/>
  <c r="F165" i="1"/>
  <c r="G165" i="1" s="1"/>
  <c r="G164" i="1"/>
  <c r="F164" i="1"/>
  <c r="F163" i="1"/>
  <c r="G163" i="1" s="1"/>
  <c r="F162" i="1"/>
  <c r="G162" i="1" s="1"/>
  <c r="F139" i="1"/>
  <c r="G139" i="1" s="1"/>
  <c r="F138" i="1"/>
  <c r="G138" i="1" s="1"/>
  <c r="F137" i="1"/>
  <c r="G137" i="1" s="1"/>
  <c r="F136" i="1"/>
  <c r="G136" i="1" s="1"/>
  <c r="F135" i="1"/>
  <c r="G135" i="1" s="1"/>
  <c r="F134" i="1"/>
  <c r="G134" i="1" s="1"/>
  <c r="F133" i="1"/>
  <c r="G133" i="1" s="1"/>
  <c r="F132" i="1"/>
  <c r="G132" i="1" s="1"/>
  <c r="F131" i="1"/>
  <c r="G131" i="1" s="1"/>
  <c r="F130" i="1"/>
  <c r="G130" i="1" s="1"/>
  <c r="F129" i="1"/>
  <c r="G129" i="1" s="1"/>
  <c r="F128" i="1"/>
  <c r="G128" i="1" s="1"/>
  <c r="F127" i="1"/>
  <c r="F122" i="1"/>
  <c r="G122" i="1" s="1"/>
  <c r="F121" i="1"/>
  <c r="G121" i="1" s="1"/>
  <c r="F120" i="1"/>
  <c r="G120" i="1" s="1"/>
  <c r="F119" i="1"/>
  <c r="G119" i="1" s="1"/>
  <c r="F118" i="1"/>
  <c r="G118" i="1" s="1"/>
  <c r="F117" i="1"/>
  <c r="G117" i="1" s="1"/>
  <c r="F116" i="1"/>
  <c r="G116" i="1" s="1"/>
  <c r="F115" i="1"/>
  <c r="G115" i="1" s="1"/>
  <c r="F114" i="1"/>
  <c r="G114" i="1" s="1"/>
  <c r="F113" i="1"/>
  <c r="G113" i="1" s="1"/>
  <c r="F112" i="1"/>
  <c r="G112" i="1" s="1"/>
  <c r="F111" i="1"/>
  <c r="G111" i="1" s="1"/>
  <c r="F110" i="1"/>
  <c r="F104" i="1"/>
  <c r="G104" i="1" s="1"/>
  <c r="F103" i="1"/>
  <c r="G103" i="1" s="1"/>
  <c r="F102" i="1"/>
  <c r="G102" i="1" s="1"/>
  <c r="F101" i="1"/>
  <c r="G101" i="1" s="1"/>
  <c r="F100" i="1"/>
  <c r="G100" i="1" s="1"/>
  <c r="F99" i="1"/>
  <c r="G99" i="1" s="1"/>
  <c r="F98" i="1"/>
  <c r="G98" i="1" s="1"/>
  <c r="F97" i="1"/>
  <c r="G97" i="1" s="1"/>
  <c r="F96" i="1"/>
  <c r="G96" i="1" s="1"/>
  <c r="F95" i="1"/>
  <c r="G95" i="1" s="1"/>
  <c r="F94" i="1"/>
  <c r="G94" i="1" s="1"/>
  <c r="F93" i="1"/>
  <c r="G93" i="1" s="1"/>
  <c r="F92" i="1"/>
  <c r="F84" i="1"/>
  <c r="G84" i="1" s="1"/>
  <c r="F83" i="1"/>
  <c r="G83" i="1" s="1"/>
  <c r="F82" i="1"/>
  <c r="G82" i="1" s="1"/>
  <c r="F81" i="1"/>
  <c r="G81" i="1" s="1"/>
  <c r="F80" i="1"/>
  <c r="G80" i="1" s="1"/>
  <c r="F79" i="1"/>
  <c r="G79" i="1" s="1"/>
  <c r="F78" i="1"/>
  <c r="G78" i="1" s="1"/>
  <c r="F77" i="1"/>
  <c r="G77" i="1" s="1"/>
  <c r="F76" i="1"/>
  <c r="G76" i="1" s="1"/>
  <c r="F75" i="1"/>
  <c r="G75" i="1" s="1"/>
  <c r="F74" i="1"/>
  <c r="G74" i="1" s="1"/>
  <c r="F73" i="1"/>
  <c r="G73" i="1" s="1"/>
  <c r="F72" i="1"/>
  <c r="F145" i="1"/>
  <c r="G145" i="1" s="1"/>
  <c r="F146" i="1"/>
  <c r="G146" i="1" s="1"/>
  <c r="F147" i="1"/>
  <c r="G147" i="1" s="1"/>
  <c r="F148" i="1"/>
  <c r="G148" i="1" s="1"/>
  <c r="F67" i="1"/>
  <c r="G67" i="1" s="1"/>
  <c r="F66" i="1"/>
  <c r="G66" i="1" s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55" i="1"/>
  <c r="G55" i="1" s="1"/>
  <c r="F149" i="1"/>
  <c r="G149" i="1" s="1"/>
  <c r="F150" i="1"/>
  <c r="G150" i="1" s="1"/>
  <c r="F151" i="1"/>
  <c r="G151" i="1" s="1"/>
  <c r="F152" i="1"/>
  <c r="G152" i="1" s="1"/>
  <c r="F153" i="1"/>
  <c r="G153" i="1" s="1"/>
  <c r="F154" i="1"/>
  <c r="G154" i="1" s="1"/>
  <c r="F155" i="1"/>
  <c r="G155" i="1" s="1"/>
  <c r="F156" i="1"/>
  <c r="G156" i="1" s="1"/>
  <c r="F157" i="1"/>
  <c r="G157" i="1" s="1"/>
  <c r="E16" i="1"/>
  <c r="F16" i="1" s="1"/>
  <c r="G16" i="1" s="1"/>
  <c r="E15" i="1"/>
  <c r="F15" i="1" s="1"/>
  <c r="G15" i="1" s="1"/>
  <c r="E14" i="1"/>
  <c r="F14" i="1" s="1"/>
  <c r="G14" i="1" s="1"/>
  <c r="E13" i="1"/>
  <c r="F13" i="1" s="1"/>
  <c r="G13" i="1" s="1"/>
  <c r="E12" i="1"/>
  <c r="F12" i="1" s="1"/>
  <c r="G12" i="1" s="1"/>
  <c r="E11" i="1"/>
  <c r="F11" i="1" s="1"/>
  <c r="G11" i="1" s="1"/>
  <c r="E10" i="1"/>
  <c r="F10" i="1" s="1"/>
  <c r="G10" i="1" s="1"/>
  <c r="E9" i="1"/>
  <c r="F9" i="1" s="1"/>
  <c r="G9" i="1" s="1"/>
  <c r="E8" i="1"/>
  <c r="F8" i="1" s="1"/>
  <c r="G8" i="1" s="1"/>
  <c r="E7" i="1"/>
  <c r="F7" i="1" s="1"/>
  <c r="G7" i="1" s="1"/>
  <c r="E6" i="1"/>
  <c r="F6" i="1" s="1"/>
  <c r="G6" i="1" s="1"/>
  <c r="E5" i="1"/>
  <c r="F5" i="1" s="1"/>
  <c r="G5" i="1" s="1"/>
  <c r="E4" i="1"/>
  <c r="F4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F38" i="1"/>
  <c r="G38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F21" i="1"/>
  <c r="G21" i="1" s="1"/>
  <c r="E158" i="1"/>
  <c r="AT32" i="4"/>
  <c r="AN7" i="4"/>
  <c r="AT23" i="4"/>
  <c r="AU23" i="4"/>
  <c r="AS7" i="4"/>
  <c r="AU7" i="4" s="1"/>
  <c r="AV7" i="4" s="1"/>
  <c r="AP23" i="4"/>
  <c r="AO23" i="4"/>
  <c r="AQ7" i="4"/>
  <c r="AR7" i="4" s="1"/>
  <c r="AP7" i="4"/>
  <c r="AK12" i="4"/>
  <c r="AK13" i="4"/>
  <c r="AK14" i="4"/>
  <c r="AK15" i="4"/>
  <c r="AK16" i="4"/>
  <c r="AK17" i="4"/>
  <c r="AK18" i="4"/>
  <c r="AK19" i="4"/>
  <c r="AK20" i="4"/>
  <c r="AK21" i="4"/>
  <c r="AK22" i="4"/>
  <c r="AK11" i="4"/>
  <c r="AM7" i="4"/>
  <c r="AK7" i="4"/>
  <c r="AI7" i="4"/>
  <c r="AG7" i="4"/>
  <c r="AD7" i="4"/>
  <c r="V12" i="4"/>
  <c r="V13" i="4"/>
  <c r="V14" i="4"/>
  <c r="V15" i="4"/>
  <c r="V16" i="4"/>
  <c r="V17" i="4"/>
  <c r="V18" i="4"/>
  <c r="V19" i="4"/>
  <c r="V20" i="4"/>
  <c r="V21" i="4"/>
  <c r="V22" i="4"/>
  <c r="V11" i="4"/>
  <c r="U23" i="4"/>
  <c r="V7" i="4"/>
  <c r="X7" i="4"/>
  <c r="W7" i="4"/>
  <c r="N7" i="4"/>
  <c r="K11" i="4"/>
  <c r="R7" i="4"/>
  <c r="O7" i="4"/>
  <c r="M7" i="4"/>
  <c r="J7" i="4"/>
  <c r="I7" i="4"/>
  <c r="E7" i="4"/>
  <c r="BL7" i="4" l="1"/>
  <c r="G197" i="1"/>
  <c r="G209" i="1" s="1"/>
  <c r="M192" i="1"/>
  <c r="F192" i="1"/>
  <c r="G179" i="1"/>
  <c r="N179" i="1"/>
  <c r="N192" i="1" s="1"/>
  <c r="G192" i="1"/>
  <c r="N175" i="1"/>
  <c r="M175" i="1"/>
  <c r="F175" i="1"/>
  <c r="G175" i="1"/>
  <c r="F105" i="1"/>
  <c r="F123" i="1"/>
  <c r="F140" i="1"/>
  <c r="G127" i="1"/>
  <c r="G140" i="1" s="1"/>
  <c r="G110" i="1"/>
  <c r="G123" i="1" s="1"/>
  <c r="G92" i="1"/>
  <c r="G105" i="1" s="1"/>
  <c r="F68" i="1"/>
  <c r="F85" i="1"/>
  <c r="G72" i="1"/>
  <c r="G85" i="1" s="1"/>
  <c r="G68" i="1"/>
  <c r="F17" i="1"/>
  <c r="G4" i="1"/>
  <c r="G17" i="1" s="1"/>
  <c r="F34" i="1"/>
  <c r="F51" i="1"/>
  <c r="G39" i="1"/>
  <c r="G51" i="1" s="1"/>
  <c r="G22" i="1"/>
  <c r="G34" i="1" s="1"/>
  <c r="F158" i="1"/>
  <c r="G158" i="1"/>
  <c r="AW7" i="4"/>
  <c r="G14" i="2"/>
  <c r="F14" i="2"/>
  <c r="G13" i="2"/>
  <c r="F13" i="2"/>
  <c r="G12" i="2"/>
  <c r="F12" i="2"/>
  <c r="G11" i="2"/>
  <c r="F11" i="2"/>
  <c r="F10" i="2"/>
  <c r="G9" i="2"/>
  <c r="G8" i="2"/>
  <c r="F8" i="2"/>
  <c r="F9" i="2"/>
  <c r="G7" i="2"/>
  <c r="G6" i="2"/>
  <c r="F6" i="2"/>
  <c r="F7" i="2"/>
  <c r="AJ23" i="4" l="1"/>
  <c r="AL7" i="4"/>
  <c r="AE23" i="4"/>
  <c r="T7" i="4"/>
  <c r="V23" i="4"/>
  <c r="L23" i="4"/>
  <c r="Q7" i="4"/>
  <c r="R9" i="4" s="1"/>
  <c r="C23" i="4"/>
  <c r="AK23" i="4" l="1"/>
  <c r="AL9" i="4"/>
  <c r="AF23" i="4"/>
  <c r="S7" i="4"/>
  <c r="Q23" i="4"/>
  <c r="P23" i="4"/>
  <c r="B3" i="4" l="1"/>
  <c r="Y7" i="4" l="1"/>
  <c r="AA7" i="4" l="1"/>
  <c r="AB7" i="4" s="1"/>
  <c r="AC7" i="4" s="1"/>
  <c r="AF7" i="4"/>
  <c r="G17" i="4"/>
  <c r="G13" i="4"/>
  <c r="G12" i="4"/>
  <c r="G14" i="4"/>
  <c r="G15" i="4"/>
  <c r="G16" i="4"/>
  <c r="G18" i="4"/>
  <c r="G19" i="4"/>
  <c r="G20" i="4"/>
  <c r="G21" i="4"/>
  <c r="G22" i="4"/>
  <c r="AH7" i="4" l="1"/>
  <c r="Z23" i="4"/>
  <c r="C7" i="4"/>
  <c r="G7" i="4" s="1"/>
  <c r="H7" i="4" s="1"/>
  <c r="B4" i="4"/>
  <c r="H9" i="4" l="1"/>
  <c r="G11" i="4"/>
  <c r="F23" i="4" l="1"/>
  <c r="G23" i="4"/>
  <c r="AA23" i="4" l="1"/>
  <c r="I18" i="2" l="1"/>
  <c r="H18" i="2"/>
  <c r="B245" i="1" l="1"/>
  <c r="B246" i="1" l="1"/>
  <c r="F5" i="2" l="1"/>
  <c r="F4" i="2" l="1"/>
</calcChain>
</file>

<file path=xl/sharedStrings.xml><?xml version="1.0" encoding="utf-8"?>
<sst xmlns="http://schemas.openxmlformats.org/spreadsheetml/2006/main" count="528" uniqueCount="153">
  <si>
    <t>ITEM</t>
  </si>
  <si>
    <t>TOTAL</t>
  </si>
  <si>
    <t>Planilha de Controle de Contratos</t>
  </si>
  <si>
    <t>Alteração Contratual</t>
  </si>
  <si>
    <t>Tempo</t>
  </si>
  <si>
    <t>Valor Global</t>
  </si>
  <si>
    <t>Valor mensal</t>
  </si>
  <si>
    <t>Acréscimos %</t>
  </si>
  <si>
    <t>Supressões %</t>
  </si>
  <si>
    <t>Valor inicial do Contrato</t>
  </si>
  <si>
    <t>DESCRIÇÃO DO SERVIÇO</t>
  </si>
  <si>
    <t>QUANT. DE POSTOS</t>
  </si>
  <si>
    <t>VALOR UNITÁRIO MENSAL</t>
  </si>
  <si>
    <t>VALOR GLOBAL MENSAL</t>
  </si>
  <si>
    <t>VALOR GLOBAL ANUAL</t>
  </si>
  <si>
    <t>SEI Nº</t>
  </si>
  <si>
    <t>novo valor mensal</t>
  </si>
  <si>
    <t>novo valor anual</t>
  </si>
  <si>
    <t>Valor Acumulado</t>
  </si>
  <si>
    <t>Diferença</t>
  </si>
  <si>
    <t>Valor do Termo</t>
  </si>
  <si>
    <t>Valor Mensal</t>
  </si>
  <si>
    <t>Cronograma das parcelas</t>
  </si>
  <si>
    <t>Parcela nº</t>
  </si>
  <si>
    <t>Valor Parcela</t>
  </si>
  <si>
    <t>1º</t>
  </si>
  <si>
    <t>Valor Anual</t>
  </si>
  <si>
    <t>Diferença Mensal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</si>
  <si>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</si>
  <si>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</si>
  <si>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</si>
  <si>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</si>
  <si>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</si>
  <si>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</si>
  <si>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</si>
  <si>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</si>
  <si>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</si>
  <si>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</si>
  <si>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</si>
  <si>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</si>
  <si>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</si>
  <si>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</si>
  <si>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</si>
  <si>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</si>
  <si>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</si>
  <si>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</si>
  <si>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</si>
  <si>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</si>
  <si>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</si>
  <si>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</si>
  <si>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</si>
  <si>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JAN</t>
  </si>
  <si>
    <t>FEV</t>
  </si>
  <si>
    <t>01/01/2019 a 31/12/2019</t>
  </si>
  <si>
    <t>Vigência 01/01/2018 a 31/12/2018</t>
  </si>
  <si>
    <t>Aditivo de supressão</t>
  </si>
  <si>
    <t>1º Apost - Repactuação</t>
  </si>
  <si>
    <t>Vigência 01/01/2019 a 31/12/2019</t>
  </si>
  <si>
    <t>Contrato 002/2017/GVR</t>
  </si>
  <si>
    <t>25/09/2017/ A 24/09/2018</t>
  </si>
  <si>
    <t>Fiscal Glaucia e Deise</t>
  </si>
  <si>
    <t>23212.000031/2017-27</t>
  </si>
  <si>
    <t>Designação no Contrato</t>
  </si>
  <si>
    <t>TA 01/2018- 26/04/2018</t>
  </si>
  <si>
    <t>23212.000307/2018-19</t>
  </si>
  <si>
    <t xml:space="preserve">Repactuação 2017 </t>
  </si>
  <si>
    <t>01/01/2017 a 31/12/2017</t>
  </si>
  <si>
    <t>23212.000768/2018-85</t>
  </si>
  <si>
    <t>Prazo</t>
  </si>
  <si>
    <t>TA 02/2018- 10/08/2018</t>
  </si>
  <si>
    <t>1º Apost  2017- 27/10/2017</t>
  </si>
  <si>
    <t xml:space="preserve">Repactuação 2018 </t>
  </si>
  <si>
    <t>01/01/2018 a 31/12/2018</t>
  </si>
  <si>
    <t>23212.001424/2018-39</t>
  </si>
  <si>
    <t>Correção de Numeração</t>
  </si>
  <si>
    <t>23212.000314/2019-31</t>
  </si>
  <si>
    <t>23212.000786/2019-93</t>
  </si>
  <si>
    <t>TA 03/2019 - 22/08/2019</t>
  </si>
  <si>
    <t>25/09/2018/ a 24/09/2019</t>
  </si>
  <si>
    <t>25/09/2019/ a 24/09/2020</t>
  </si>
  <si>
    <t>23212.000484/2020-59</t>
  </si>
  <si>
    <t>TA 04/2020 - 12/08/2020</t>
  </si>
  <si>
    <t>25/09/2020/ a 24/09/2021</t>
  </si>
  <si>
    <t xml:space="preserve">Repactuação 2019 </t>
  </si>
  <si>
    <t>4º Apost  2019 - 19/11/2019</t>
  </si>
  <si>
    <t>01/01/2020 a 31/12/2020</t>
  </si>
  <si>
    <t>23212.000618/2020-31</t>
  </si>
  <si>
    <t>Repactuação 2020 e ajuste Tributo</t>
  </si>
  <si>
    <t>5º Apost  2020 - 10/09/2020</t>
  </si>
  <si>
    <t>Vigência 01/01/2017a 31/12/2017</t>
  </si>
  <si>
    <t>Aditivo 01/2018 - Supressão</t>
  </si>
  <si>
    <t>Aditivo 02/2018 - Prazo</t>
  </si>
  <si>
    <t>Vigência 25/09/2018/ a 24/09/2019</t>
  </si>
  <si>
    <t>3º Apost 2018 - Correção de Numeração</t>
  </si>
  <si>
    <t>3º Apost  2018 -  02/04/2019</t>
  </si>
  <si>
    <t>2º Apost  2018 - 18/12/2018</t>
  </si>
  <si>
    <t>2º Apost - Repactuação 2018 18/12/2018</t>
  </si>
  <si>
    <t>Aditivo 03/2019 - Prazo</t>
  </si>
  <si>
    <t>Vigência 25/09/2019/ a 24/09/2020</t>
  </si>
  <si>
    <t>Aditivo 04/2020 - Prazo</t>
  </si>
  <si>
    <t>Vigência 25/09/2020/ a 24/09/2021</t>
  </si>
  <si>
    <t>4º Apost 2019- Repactuação</t>
  </si>
  <si>
    <t>5º Apost 2020- Repactuação</t>
  </si>
  <si>
    <t>15º</t>
  </si>
  <si>
    <t>Vigência 01/01/2020 a 31/12/2020</t>
  </si>
  <si>
    <t>Encarregado - 44 horas semanais</t>
  </si>
  <si>
    <t>Faxineiro Diurno - 44 horas semanais</t>
  </si>
  <si>
    <t>Faxineiro Diurno C/ Insalubridade - 44 horas semanais</t>
  </si>
  <si>
    <t>Faxineiro C/ Adicional Noturno - 44 horas semanais</t>
  </si>
  <si>
    <t>Faxineiro C/ Adicional Noturno e Insalubridade - 44 horas semanais</t>
  </si>
  <si>
    <t>Capineiro - 44 horas semanais</t>
  </si>
  <si>
    <t>Contínuo - 44 horas semanais</t>
  </si>
  <si>
    <t>Porteiro - 44 horas semanais</t>
  </si>
  <si>
    <t>Zelador - 44 horas semanais</t>
  </si>
  <si>
    <t>Motorista - 44 horas semanais</t>
  </si>
  <si>
    <t>Diárias</t>
  </si>
  <si>
    <t>5º APOSTILAMENTO REPACTUAÇÃO 2020 (01/01/2020 a 31/12/2020)</t>
  </si>
  <si>
    <t>Auxiliar de Serviços de Manutenção de Edificações</t>
  </si>
  <si>
    <t>CONTRATO 003/2017/GVR 25/09/2017 a 24/09/20218</t>
  </si>
  <si>
    <t xml:space="preserve">SUPRIMIDO -Auxiliar de Serviços de Manutenção de Edificações </t>
  </si>
  <si>
    <t>Aditivo 02/2018 - Prazo 25/09/2018/ a 24/09/2019</t>
  </si>
  <si>
    <t>1º APOSTILAMENTO REPACTUAÇÃO 2017 (01/01/2017 a 31/12/2017)</t>
  </si>
  <si>
    <t>2º APOSTILAMENTO REPACTUAÇÃO 2018 (01/01/2018 a 31/12/2018)</t>
  </si>
  <si>
    <t>Aditivo 01/2018 - Supressão Posto/Equipamentos</t>
  </si>
  <si>
    <t>SUPRIMIDO - Recepcionista</t>
  </si>
  <si>
    <t>Aditivo 03/2019 - Prazo 25/09/2019/ a 24/09/2020</t>
  </si>
  <si>
    <t>3º APOSTILAMENTO CORREÇÃO DE NUMERAÇÃO</t>
  </si>
  <si>
    <t>4º APOSTILAMENTO REPACTUAÇÃO 2019 (01/01/2019 a 31/12/2019)</t>
  </si>
  <si>
    <t>Aditivo 04/2020 - Prazo 25/09/2020/ a 24/09/2021</t>
  </si>
  <si>
    <t>Recepcionista</t>
  </si>
  <si>
    <t>23212.001091/2019-29</t>
  </si>
  <si>
    <t>23212.000349/2021-94</t>
  </si>
  <si>
    <t>TA 05/2021 - 06/05/2021</t>
  </si>
  <si>
    <t>Aditivo de supressão Motorista</t>
  </si>
  <si>
    <t>Aditivo 05/2021 - Supressão Motrista/diárias</t>
  </si>
  <si>
    <t>Aditivo 05/2021 Supressão Motorista/diárias</t>
  </si>
  <si>
    <t>Desmenbramento para publicação</t>
  </si>
  <si>
    <t>6º Apost  2021 -27/05/2021</t>
  </si>
  <si>
    <t>Repactuação 2021</t>
  </si>
  <si>
    <t>23212.000692/2021-39</t>
  </si>
  <si>
    <t>01/01/2021 a 31/12/2021</t>
  </si>
  <si>
    <t>6º APOSTILAMENTO REPACTUAÇÃO 2021 (01/01/2021 a 31/12/2021)</t>
  </si>
  <si>
    <t>SUPRIMIDO  - Motorista - 44 horas semanais</t>
  </si>
  <si>
    <t>SUPRIMIDO - Diárias</t>
  </si>
  <si>
    <t>SUPRIMIDO - Motorista - 44 horas semanais</t>
  </si>
  <si>
    <t>Desmenbramento para publicação - Repactuação 2021</t>
  </si>
  <si>
    <t>Apostilamento 06/2021 Repactuação 2021</t>
  </si>
  <si>
    <t>Aditivo 04/2020 - Prazo 25/09/2021/ a 24/09/2022</t>
  </si>
  <si>
    <t>TA 06/2021 - 06/07/2021</t>
  </si>
  <si>
    <t>25/09/2021/ a 24/09/2022</t>
  </si>
  <si>
    <t>23212.001037/2021-06</t>
  </si>
  <si>
    <t>Aditivo 06/2021 - Prazo</t>
  </si>
  <si>
    <t>16º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</si>
</sst>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dd/mm/yy;@"/>
    <numFmt numFmtId="166" formatCode="&quot;R$&quot;\ #,##0.00"/>
    <numFmt numFmtId="167" formatCode="0.000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0" fillId="0" borderId="0" xfId="0" applyFill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44" fontId="4" fillId="0" borderId="0" xfId="1" applyFont="1" applyBorder="1"/>
    <xf numFmtId="44" fontId="4" fillId="0" borderId="0" xfId="0" applyNumberFormat="1" applyFont="1" applyBorder="1"/>
    <xf numFmtId="44" fontId="4" fillId="0" borderId="0" xfId="1" applyFont="1"/>
    <xf numFmtId="44" fontId="6" fillId="0" borderId="0" xfId="1" applyFont="1"/>
    <xf numFmtId="44" fontId="3" fillId="0" borderId="0" xfId="1" applyFont="1"/>
    <xf numFmtId="164" fontId="4" fillId="0" borderId="0" xfId="0" applyNumberFormat="1" applyFont="1" applyBorder="1"/>
    <xf numFmtId="164" fontId="4" fillId="0" borderId="0" xfId="0" applyNumberFormat="1" applyFont="1"/>
    <xf numFmtId="0" fontId="0" fillId="0" borderId="2" xfId="0" applyBorder="1"/>
    <xf numFmtId="44" fontId="0" fillId="0" borderId="2" xfId="1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44" fontId="2" fillId="0" borderId="2" xfId="1" applyFont="1" applyBorder="1"/>
    <xf numFmtId="44" fontId="0" fillId="0" borderId="0" xfId="1" applyFont="1"/>
    <xf numFmtId="44" fontId="0" fillId="0" borderId="0" xfId="1" applyNumberFormat="1" applyFont="1"/>
    <xf numFmtId="44" fontId="0" fillId="0" borderId="0" xfId="1" applyFont="1" applyAlignment="1"/>
    <xf numFmtId="0" fontId="4" fillId="0" borderId="0" xfId="0" applyNumberFormat="1" applyFont="1"/>
    <xf numFmtId="10" fontId="4" fillId="0" borderId="0" xfId="2" applyNumberFormat="1" applyFont="1"/>
    <xf numFmtId="164" fontId="6" fillId="0" borderId="0" xfId="0" applyNumberFormat="1" applyFont="1"/>
    <xf numFmtId="4" fontId="0" fillId="0" borderId="0" xfId="0" applyNumberFormat="1"/>
    <xf numFmtId="0" fontId="4" fillId="0" borderId="1" xfId="0" applyFont="1" applyBorder="1" applyAlignment="1">
      <alignment vertical="center"/>
    </xf>
    <xf numFmtId="4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4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44" fontId="0" fillId="0" borderId="0" xfId="1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165" fontId="0" fillId="0" borderId="0" xfId="0" applyNumberFormat="1" applyFill="1" applyBorder="1"/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44" fontId="0" fillId="0" borderId="11" xfId="1" applyFont="1" applyBorder="1"/>
    <xf numFmtId="44" fontId="0" fillId="0" borderId="1" xfId="1" applyFont="1" applyBorder="1"/>
    <xf numFmtId="0" fontId="11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2" fillId="0" borderId="1" xfId="1" applyFont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44" fontId="2" fillId="0" borderId="0" xfId="1" applyFont="1" applyBorder="1" applyAlignment="1">
      <alignment horizontal="center" vertical="center" wrapText="1"/>
    </xf>
    <xf numFmtId="44" fontId="0" fillId="0" borderId="0" xfId="1" applyFont="1" applyBorder="1"/>
    <xf numFmtId="164" fontId="0" fillId="0" borderId="0" xfId="0" applyNumberFormat="1" applyBorder="1"/>
    <xf numFmtId="0" fontId="0" fillId="0" borderId="0" xfId="0" applyFill="1" applyBorder="1"/>
    <xf numFmtId="44" fontId="0" fillId="0" borderId="0" xfId="0" applyNumberFormat="1" applyBorder="1"/>
    <xf numFmtId="0" fontId="0" fillId="0" borderId="0" xfId="0" applyNumberFormat="1" applyFill="1" applyBorder="1"/>
    <xf numFmtId="164" fontId="0" fillId="0" borderId="1" xfId="0" applyNumberFormat="1" applyBorder="1" applyAlignment="1">
      <alignment vertical="center"/>
    </xf>
    <xf numFmtId="0" fontId="12" fillId="0" borderId="0" xfId="0" applyFont="1" applyFill="1" applyBorder="1"/>
    <xf numFmtId="0" fontId="2" fillId="0" borderId="10" xfId="0" applyFont="1" applyBorder="1" applyAlignment="1">
      <alignment horizontal="center" vertical="center" wrapText="1"/>
    </xf>
    <xf numFmtId="44" fontId="0" fillId="0" borderId="10" xfId="1" applyFont="1" applyBorder="1"/>
    <xf numFmtId="44" fontId="2" fillId="0" borderId="10" xfId="1" applyFont="1" applyBorder="1" applyAlignment="1">
      <alignment horizontal="center" vertical="center"/>
    </xf>
    <xf numFmtId="0" fontId="0" fillId="0" borderId="18" xfId="0" applyBorder="1" applyAlignment="1"/>
    <xf numFmtId="44" fontId="2" fillId="0" borderId="18" xfId="1" applyFont="1" applyBorder="1" applyAlignment="1">
      <alignment horizontal="center" vertical="center"/>
    </xf>
    <xf numFmtId="0" fontId="0" fillId="0" borderId="18" xfId="0" applyBorder="1"/>
    <xf numFmtId="0" fontId="0" fillId="0" borderId="18" xfId="0" applyFill="1" applyBorder="1"/>
    <xf numFmtId="0" fontId="2" fillId="0" borderId="19" xfId="0" applyFont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164" fontId="0" fillId="4" borderId="17" xfId="0" applyNumberFormat="1" applyFill="1" applyBorder="1"/>
    <xf numFmtId="44" fontId="0" fillId="0" borderId="18" xfId="0" applyNumberFormat="1" applyBorder="1" applyAlignment="1"/>
    <xf numFmtId="44" fontId="2" fillId="0" borderId="19" xfId="1" applyFont="1" applyBorder="1" applyAlignment="1">
      <alignment horizontal="center" vertical="center"/>
    </xf>
    <xf numFmtId="44" fontId="2" fillId="0" borderId="18" xfId="1" applyFont="1" applyBorder="1" applyAlignment="1">
      <alignment horizontal="center" vertical="center" wrapText="1"/>
    </xf>
    <xf numFmtId="164" fontId="0" fillId="0" borderId="18" xfId="0" applyNumberFormat="1" applyBorder="1"/>
    <xf numFmtId="14" fontId="0" fillId="0" borderId="18" xfId="0" applyNumberFormat="1" applyBorder="1"/>
    <xf numFmtId="0" fontId="0" fillId="0" borderId="20" xfId="0" applyBorder="1"/>
    <xf numFmtId="0" fontId="0" fillId="0" borderId="20" xfId="0" applyFill="1" applyBorder="1"/>
    <xf numFmtId="44" fontId="0" fillId="5" borderId="9" xfId="1" applyNumberFormat="1" applyFont="1" applyFill="1" applyBorder="1"/>
    <xf numFmtId="0" fontId="2" fillId="4" borderId="8" xfId="0" applyFont="1" applyFill="1" applyBorder="1" applyAlignment="1">
      <alignment horizontal="center" vertical="center" wrapText="1"/>
    </xf>
    <xf numFmtId="164" fontId="0" fillId="4" borderId="8" xfId="0" applyNumberFormat="1" applyFill="1" applyBorder="1"/>
    <xf numFmtId="44" fontId="0" fillId="5" borderId="21" xfId="1" applyNumberFormat="1" applyFont="1" applyFill="1" applyBorder="1"/>
    <xf numFmtId="44" fontId="0" fillId="0" borderId="22" xfId="0" applyNumberFormat="1" applyBorder="1" applyAlignment="1"/>
    <xf numFmtId="44" fontId="0" fillId="0" borderId="20" xfId="0" applyNumberFormat="1" applyBorder="1" applyAlignment="1"/>
    <xf numFmtId="0" fontId="14" fillId="0" borderId="0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44" fontId="14" fillId="0" borderId="0" xfId="1" applyFont="1" applyBorder="1" applyAlignment="1">
      <alignment horizontal="right" vertical="center"/>
    </xf>
    <xf numFmtId="164" fontId="15" fillId="7" borderId="0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right" vertical="center"/>
    </xf>
    <xf numFmtId="16" fontId="0" fillId="0" borderId="0" xfId="0" applyNumberFormat="1" applyFill="1" applyBorder="1"/>
    <xf numFmtId="0" fontId="11" fillId="7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0" fillId="0" borderId="1" xfId="0" applyBorder="1"/>
    <xf numFmtId="44" fontId="4" fillId="0" borderId="0" xfId="1" applyFont="1" applyBorder="1" applyAlignment="1">
      <alignment vertical="center"/>
    </xf>
    <xf numFmtId="44" fontId="4" fillId="0" borderId="10" xfId="1" applyFont="1" applyBorder="1" applyAlignment="1">
      <alignment vertical="center"/>
    </xf>
    <xf numFmtId="44" fontId="0" fillId="5" borderId="0" xfId="1" applyNumberFormat="1" applyFont="1" applyFill="1" applyBorder="1"/>
    <xf numFmtId="164" fontId="0" fillId="4" borderId="0" xfId="0" applyNumberFormat="1" applyFill="1" applyBorder="1"/>
    <xf numFmtId="44" fontId="0" fillId="5" borderId="22" xfId="1" applyNumberFormat="1" applyFont="1" applyFill="1" applyBorder="1"/>
    <xf numFmtId="44" fontId="0" fillId="0" borderId="0" xfId="0" applyNumberFormat="1" applyFill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44" fontId="2" fillId="0" borderId="0" xfId="1" applyFont="1" applyBorder="1"/>
    <xf numFmtId="44" fontId="3" fillId="0" borderId="1" xfId="1" applyFont="1" applyBorder="1" applyAlignment="1">
      <alignment vertical="center"/>
    </xf>
    <xf numFmtId="0" fontId="3" fillId="0" borderId="1" xfId="0" applyFont="1" applyBorder="1"/>
    <xf numFmtId="10" fontId="0" fillId="0" borderId="0" xfId="0" applyNumberFormat="1" applyAlignment="1">
      <alignment horizontal="center"/>
    </xf>
    <xf numFmtId="10" fontId="0" fillId="0" borderId="1" xfId="0" applyNumberFormat="1" applyBorder="1" applyAlignment="1">
      <alignment horizontal="center"/>
    </xf>
    <xf numFmtId="164" fontId="3" fillId="4" borderId="8" xfId="0" applyNumberFormat="1" applyFont="1" applyFill="1" applyBorder="1"/>
    <xf numFmtId="164" fontId="3" fillId="0" borderId="1" xfId="0" applyNumberFormat="1" applyFont="1" applyBorder="1" applyAlignment="1">
      <alignment vertical="center"/>
    </xf>
    <xf numFmtId="164" fontId="0" fillId="4" borderId="8" xfId="0" applyNumberFormat="1" applyFont="1" applyFill="1" applyBorder="1"/>
    <xf numFmtId="0" fontId="11" fillId="7" borderId="1" xfId="0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0" fontId="6" fillId="0" borderId="1" xfId="0" applyFont="1" applyBorder="1"/>
    <xf numFmtId="44" fontId="4" fillId="0" borderId="1" xfId="0" applyNumberFormat="1" applyFont="1" applyBorder="1"/>
    <xf numFmtId="0" fontId="7" fillId="8" borderId="1" xfId="0" applyFont="1" applyFill="1" applyBorder="1" applyAlignment="1">
      <alignment vertical="center"/>
    </xf>
    <xf numFmtId="164" fontId="0" fillId="0" borderId="10" xfId="0" applyNumberFormat="1" applyBorder="1" applyAlignment="1">
      <alignment vertical="center"/>
    </xf>
    <xf numFmtId="44" fontId="2" fillId="0" borderId="10" xfId="1" applyFont="1" applyBorder="1" applyAlignment="1">
      <alignment horizontal="center" vertical="center" wrapText="1"/>
    </xf>
    <xf numFmtId="44" fontId="2" fillId="0" borderId="2" xfId="1" applyFont="1" applyBorder="1" applyAlignment="1">
      <alignment horizontal="center" vertical="center"/>
    </xf>
    <xf numFmtId="0" fontId="7" fillId="9" borderId="1" xfId="0" applyFont="1" applyFill="1" applyBorder="1" applyAlignment="1">
      <alignment vertical="center"/>
    </xf>
    <xf numFmtId="0" fontId="7" fillId="10" borderId="1" xfId="0" applyFont="1" applyFill="1" applyBorder="1" applyAlignment="1">
      <alignment vertical="center"/>
    </xf>
    <xf numFmtId="44" fontId="2" fillId="0" borderId="24" xfId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44" fontId="4" fillId="0" borderId="8" xfId="1" applyFont="1" applyBorder="1" applyAlignment="1">
      <alignment vertical="center"/>
    </xf>
    <xf numFmtId="0" fontId="2" fillId="0" borderId="28" xfId="0" applyFont="1" applyBorder="1" applyAlignment="1">
      <alignment horizontal="center" vertical="center" wrapText="1"/>
    </xf>
    <xf numFmtId="44" fontId="4" fillId="0" borderId="29" xfId="1" applyFont="1" applyBorder="1" applyAlignment="1">
      <alignment vertical="center"/>
    </xf>
    <xf numFmtId="44" fontId="4" fillId="0" borderId="30" xfId="1" applyFont="1" applyBorder="1" applyAlignment="1">
      <alignment vertical="center"/>
    </xf>
    <xf numFmtId="164" fontId="3" fillId="0" borderId="10" xfId="0" applyNumberFormat="1" applyFont="1" applyBorder="1" applyAlignment="1">
      <alignment vertical="center"/>
    </xf>
    <xf numFmtId="44" fontId="2" fillId="0" borderId="26" xfId="1" applyFont="1" applyBorder="1" applyAlignment="1">
      <alignment horizontal="center" vertical="center"/>
    </xf>
    <xf numFmtId="164" fontId="17" fillId="0" borderId="27" xfId="0" applyNumberFormat="1" applyFont="1" applyBorder="1" applyAlignment="1">
      <alignment horizontal="center" vertical="center"/>
    </xf>
    <xf numFmtId="166" fontId="0" fillId="0" borderId="0" xfId="0" applyNumberFormat="1" applyFill="1" applyBorder="1"/>
    <xf numFmtId="0" fontId="11" fillId="7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167" fontId="3" fillId="0" borderId="1" xfId="2" applyNumberFormat="1" applyFont="1" applyBorder="1" applyAlignment="1">
      <alignment horizontal="center" vertical="center"/>
    </xf>
    <xf numFmtId="0" fontId="11" fillId="7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6" borderId="1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44" fontId="2" fillId="5" borderId="21" xfId="1" applyFont="1" applyFill="1" applyBorder="1" applyAlignment="1">
      <alignment horizontal="center" vertical="center" wrapText="1"/>
    </xf>
    <xf numFmtId="0" fontId="11" fillId="7" borderId="19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44" fontId="13" fillId="0" borderId="3" xfId="1" applyFont="1" applyFill="1" applyBorder="1" applyAlignment="1">
      <alignment horizontal="center" vertical="center"/>
    </xf>
    <xf numFmtId="44" fontId="13" fillId="0" borderId="23" xfId="1" applyFont="1" applyFill="1" applyBorder="1" applyAlignment="1">
      <alignment horizontal="center" vertical="center"/>
    </xf>
    <xf numFmtId="44" fontId="13" fillId="0" borderId="4" xfId="1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11" fillId="7" borderId="14" xfId="0" applyFont="1" applyFill="1" applyBorder="1" applyAlignment="1">
      <alignment horizontal="center"/>
    </xf>
    <xf numFmtId="44" fontId="13" fillId="0" borderId="14" xfId="1" applyFont="1" applyFill="1" applyBorder="1" applyAlignment="1">
      <alignment horizontal="center" vertical="center"/>
    </xf>
    <xf numFmtId="44" fontId="13" fillId="0" borderId="15" xfId="1" applyFont="1" applyFill="1" applyBorder="1" applyAlignment="1">
      <alignment horizontal="center" vertical="center"/>
    </xf>
    <xf numFmtId="44" fontId="13" fillId="0" borderId="16" xfId="1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/>
    </xf>
    <xf numFmtId="44" fontId="2" fillId="5" borderId="9" xfId="1" applyFont="1" applyFill="1" applyBorder="1" applyAlignment="1">
      <alignment horizontal="center" vertical="center" wrapText="1"/>
    </xf>
    <xf numFmtId="44" fontId="13" fillId="0" borderId="11" xfId="1" applyFont="1" applyFill="1" applyBorder="1" applyAlignment="1">
      <alignment horizontal="center" vertical="center"/>
    </xf>
    <xf numFmtId="44" fontId="13" fillId="0" borderId="12" xfId="1" applyFont="1" applyFill="1" applyBorder="1" applyAlignment="1">
      <alignment horizontal="center" vertical="center"/>
    </xf>
    <xf numFmtId="44" fontId="13" fillId="0" borderId="13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1" fillId="7" borderId="25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2" fillId="2" borderId="1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6" borderId="24" xfId="0" applyFont="1" applyFill="1" applyBorder="1" applyAlignment="1">
      <alignment horizontal="center"/>
    </xf>
    <xf numFmtId="14" fontId="2" fillId="6" borderId="10" xfId="0" applyNumberFormat="1" applyFont="1" applyFill="1" applyBorder="1" applyAlignment="1">
      <alignment horizontal="center"/>
    </xf>
    <xf numFmtId="164" fontId="17" fillId="0" borderId="31" xfId="0" applyNumberFormat="1" applyFont="1" applyBorder="1" applyAlignment="1">
      <alignment horizontal="center" vertical="center"/>
    </xf>
    <xf numFmtId="164" fontId="17" fillId="0" borderId="32" xfId="0" applyNumberFormat="1" applyFont="1" applyBorder="1" applyAlignment="1">
      <alignment horizontal="center" vertical="center"/>
    </xf>
    <xf numFmtId="164" fontId="17" fillId="0" borderId="33" xfId="0" applyNumberFormat="1" applyFont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24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ISE/Downloads/Planilha_Equalizada_CAMP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Memória"/>
      <sheetName val="Insumos"/>
      <sheetName val="EPI´s"/>
      <sheetName val="Uniforme"/>
      <sheetName val="E. S."/>
      <sheetName val="Encarregado"/>
      <sheetName val="Faxineiro Diurno"/>
      <sheetName val="Faxineiro Diurno Insal"/>
      <sheetName val="Faxineiro Com AN"/>
      <sheetName val="Faxineiro Insal +AN"/>
      <sheetName val="Capineiro"/>
      <sheetName val="Recepção"/>
      <sheetName val="Contínuo"/>
      <sheetName val="Porteiro"/>
      <sheetName val="Aux. Serv. Manut"/>
      <sheetName val="Zelador"/>
      <sheetName val="Motorista"/>
      <sheetName val="Diárias"/>
      <sheetName val="Plan1"/>
      <sheetName val="Global"/>
      <sheetName val="sol NE 2017"/>
      <sheetName val="Gl Repc 2017"/>
      <sheetName val="Resumo Repac"/>
      <sheetName val="Análise supressão1"/>
      <sheetName val="Análise supressão2"/>
    </sheetNames>
    <sheetDataSet>
      <sheetData sheetId="0"/>
      <sheetData sheetId="1"/>
      <sheetData sheetId="2"/>
      <sheetData sheetId="3"/>
      <sheetData sheetId="4"/>
      <sheetData sheetId="5"/>
      <sheetData sheetId="6">
        <row r="156">
          <cell r="L156">
            <v>3492.26</v>
          </cell>
        </row>
      </sheetData>
      <sheetData sheetId="7">
        <row r="156">
          <cell r="L156">
            <v>2613.21</v>
          </cell>
        </row>
      </sheetData>
      <sheetData sheetId="8">
        <row r="156">
          <cell r="L156">
            <v>3488.0299999999997</v>
          </cell>
        </row>
      </sheetData>
      <sheetData sheetId="9">
        <row r="156">
          <cell r="L156">
            <v>2639.54</v>
          </cell>
        </row>
      </sheetData>
      <sheetData sheetId="10">
        <row r="156">
          <cell r="L156">
            <v>3525.69</v>
          </cell>
        </row>
      </sheetData>
      <sheetData sheetId="11">
        <row r="156">
          <cell r="L156">
            <v>2776.37</v>
          </cell>
        </row>
      </sheetData>
      <sheetData sheetId="12">
        <row r="156">
          <cell r="L156">
            <v>3631.0699999999997</v>
          </cell>
        </row>
      </sheetData>
      <sheetData sheetId="13">
        <row r="156">
          <cell r="L156">
            <v>2535.0699999999997</v>
          </cell>
        </row>
      </sheetData>
      <sheetData sheetId="14">
        <row r="156">
          <cell r="L156">
            <v>3112</v>
          </cell>
        </row>
      </sheetData>
      <sheetData sheetId="15">
        <row r="156">
          <cell r="L156">
            <v>3156.8300000000004</v>
          </cell>
        </row>
      </sheetData>
      <sheetData sheetId="16">
        <row r="156">
          <cell r="L156">
            <v>3500.0899999999997</v>
          </cell>
        </row>
      </sheetData>
      <sheetData sheetId="17">
        <row r="156">
          <cell r="L156">
            <v>6358.2400000000007</v>
          </cell>
        </row>
      </sheetData>
      <sheetData sheetId="18">
        <row r="156">
          <cell r="L156">
            <v>1302.92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4"/>
  <sheetViews>
    <sheetView showGridLines="0" workbookViewId="0">
      <selection activeCell="J17" sqref="J17"/>
    </sheetView>
  </sheetViews>
  <sheetFormatPr defaultRowHeight="15" x14ac:dyDescent="0.25"/>
  <cols>
    <col min="1" max="1" width="2.140625" style="2" customWidth="1"/>
    <col min="2" max="3" width="41.7109375" style="2" bestFit="1" customWidth="1"/>
    <col min="4" max="4" width="24.140625" style="2" customWidth="1"/>
    <col min="5" max="5" width="21" style="2" customWidth="1"/>
    <col min="6" max="7" width="20.5703125" style="2" customWidth="1"/>
    <col min="8" max="8" width="14.28515625" style="4" bestFit="1" customWidth="1"/>
    <col min="9" max="9" width="14.140625" style="5" customWidth="1"/>
    <col min="10" max="10" width="20.85546875" style="2" bestFit="1" customWidth="1"/>
    <col min="11" max="11" width="17" style="6" bestFit="1" customWidth="1"/>
    <col min="12" max="12" width="14.28515625" style="6" bestFit="1" customWidth="1"/>
    <col min="13" max="13" width="9.140625" style="2"/>
    <col min="14" max="14" width="17" style="2" bestFit="1" customWidth="1"/>
    <col min="15" max="16384" width="9.140625" style="2"/>
  </cols>
  <sheetData>
    <row r="1" spans="2:12" ht="18.75" x14ac:dyDescent="0.3">
      <c r="C1" s="3" t="s">
        <v>2</v>
      </c>
    </row>
    <row r="3" spans="2:12" ht="15.75" x14ac:dyDescent="0.25">
      <c r="B3" s="43" t="s">
        <v>58</v>
      </c>
      <c r="C3" s="40" t="s">
        <v>3</v>
      </c>
      <c r="D3" s="40" t="s">
        <v>4</v>
      </c>
      <c r="E3" s="40" t="s">
        <v>5</v>
      </c>
      <c r="F3" s="40" t="s">
        <v>6</v>
      </c>
      <c r="G3" s="40" t="s">
        <v>19</v>
      </c>
      <c r="H3" s="41" t="s">
        <v>7</v>
      </c>
      <c r="I3" s="42" t="s">
        <v>8</v>
      </c>
      <c r="J3" s="40" t="s">
        <v>15</v>
      </c>
      <c r="K3" s="137"/>
      <c r="L3" s="137"/>
    </row>
    <row r="4" spans="2:12" x14ac:dyDescent="0.25">
      <c r="B4" s="117" t="s">
        <v>9</v>
      </c>
      <c r="C4" s="28"/>
      <c r="D4" s="32" t="s">
        <v>59</v>
      </c>
      <c r="E4" s="28">
        <v>638953.31999999995</v>
      </c>
      <c r="F4" s="28">
        <f>E4/12</f>
        <v>53246.109999999993</v>
      </c>
      <c r="G4" s="28"/>
      <c r="H4" s="29"/>
      <c r="I4" s="30"/>
      <c r="J4" s="32" t="s">
        <v>61</v>
      </c>
      <c r="K4" s="7"/>
    </row>
    <row r="5" spans="2:12" x14ac:dyDescent="0.25">
      <c r="B5" s="117" t="s">
        <v>62</v>
      </c>
      <c r="C5" s="28" t="s">
        <v>60</v>
      </c>
      <c r="D5" s="113">
        <v>43003</v>
      </c>
      <c r="E5" s="28"/>
      <c r="F5" s="28">
        <f>E5/12</f>
        <v>0</v>
      </c>
      <c r="G5" s="28"/>
      <c r="H5" s="29"/>
      <c r="I5" s="30"/>
      <c r="J5" s="27"/>
      <c r="K5" s="7"/>
    </row>
    <row r="6" spans="2:12" x14ac:dyDescent="0.25">
      <c r="B6" s="117" t="s">
        <v>70</v>
      </c>
      <c r="C6" s="28" t="s">
        <v>65</v>
      </c>
      <c r="D6" s="27" t="s">
        <v>66</v>
      </c>
      <c r="E6" s="28">
        <v>683996.64</v>
      </c>
      <c r="F6" s="28">
        <f>E6/12</f>
        <v>56999.72</v>
      </c>
      <c r="G6" s="28">
        <f>E6-E4</f>
        <v>45043.320000000065</v>
      </c>
      <c r="H6" s="29"/>
      <c r="I6" s="30"/>
      <c r="J6" s="95"/>
      <c r="K6" s="7"/>
    </row>
    <row r="7" spans="2:12" x14ac:dyDescent="0.25">
      <c r="B7" s="117" t="s">
        <v>63</v>
      </c>
      <c r="C7" s="28" t="s">
        <v>55</v>
      </c>
      <c r="D7" s="27"/>
      <c r="E7" s="28">
        <v>589744.56000000006</v>
      </c>
      <c r="F7" s="28">
        <f>E7/12</f>
        <v>49145.380000000005</v>
      </c>
      <c r="G7" s="105">
        <f>E6-E7</f>
        <v>94252.079999999958</v>
      </c>
      <c r="H7" s="29"/>
      <c r="I7" s="30">
        <v>0.13780000000000001</v>
      </c>
      <c r="J7" s="95" t="s">
        <v>64</v>
      </c>
      <c r="K7" s="7"/>
      <c r="L7" s="8"/>
    </row>
    <row r="8" spans="2:12" x14ac:dyDescent="0.25">
      <c r="B8" s="121" t="s">
        <v>69</v>
      </c>
      <c r="C8" s="28" t="s">
        <v>68</v>
      </c>
      <c r="D8" s="32" t="s">
        <v>78</v>
      </c>
      <c r="E8" s="28">
        <v>589744.56000000006</v>
      </c>
      <c r="F8" s="28">
        <f t="shared" ref="F8:F11" si="0">E8/12</f>
        <v>49145.380000000005</v>
      </c>
      <c r="G8" s="28">
        <f>E8-E7</f>
        <v>0</v>
      </c>
      <c r="H8" s="29"/>
      <c r="I8" s="30"/>
      <c r="J8" s="95" t="s">
        <v>67</v>
      </c>
      <c r="K8" s="7"/>
    </row>
    <row r="9" spans="2:12" x14ac:dyDescent="0.25">
      <c r="B9" s="121" t="s">
        <v>95</v>
      </c>
      <c r="C9" s="28" t="s">
        <v>71</v>
      </c>
      <c r="D9" s="27" t="s">
        <v>72</v>
      </c>
      <c r="E9" s="28">
        <v>614959.07999999996</v>
      </c>
      <c r="F9" s="28">
        <f t="shared" si="0"/>
        <v>51246.59</v>
      </c>
      <c r="G9" s="28">
        <f>E9-E8</f>
        <v>25214.519999999902</v>
      </c>
      <c r="H9" s="29"/>
      <c r="I9" s="30"/>
      <c r="J9" s="95" t="s">
        <v>73</v>
      </c>
      <c r="K9" s="7"/>
    </row>
    <row r="10" spans="2:12" x14ac:dyDescent="0.25">
      <c r="B10" s="121" t="s">
        <v>94</v>
      </c>
      <c r="C10" s="28" t="s">
        <v>74</v>
      </c>
      <c r="D10" s="32"/>
      <c r="E10" s="28">
        <v>0</v>
      </c>
      <c r="F10" s="28">
        <f t="shared" si="0"/>
        <v>0</v>
      </c>
      <c r="G10" s="28">
        <v>0</v>
      </c>
      <c r="H10" s="29"/>
      <c r="I10" s="30"/>
      <c r="J10" s="95" t="s">
        <v>75</v>
      </c>
      <c r="K10" s="7"/>
    </row>
    <row r="11" spans="2:12" x14ac:dyDescent="0.25">
      <c r="B11" s="122" t="s">
        <v>77</v>
      </c>
      <c r="C11" s="28" t="s">
        <v>68</v>
      </c>
      <c r="D11" s="32" t="s">
        <v>79</v>
      </c>
      <c r="E11" s="28">
        <v>614959.07999999996</v>
      </c>
      <c r="F11" s="28">
        <f t="shared" si="0"/>
        <v>51246.59</v>
      </c>
      <c r="G11" s="105">
        <f>E11-E9</f>
        <v>0</v>
      </c>
      <c r="H11" s="29"/>
      <c r="I11" s="108"/>
      <c r="J11" s="95" t="s">
        <v>76</v>
      </c>
      <c r="K11" s="7"/>
    </row>
    <row r="12" spans="2:12" x14ac:dyDescent="0.25">
      <c r="B12" s="122" t="s">
        <v>84</v>
      </c>
      <c r="C12" s="28" t="s">
        <v>83</v>
      </c>
      <c r="D12" s="27" t="s">
        <v>53</v>
      </c>
      <c r="E12" s="28">
        <v>640048.43999999994</v>
      </c>
      <c r="F12" s="28">
        <f>E12/12</f>
        <v>53337.369999999995</v>
      </c>
      <c r="G12" s="28">
        <f>E12-E11</f>
        <v>25089.359999999986</v>
      </c>
      <c r="H12" s="29"/>
      <c r="I12" s="30"/>
      <c r="J12" s="95" t="s">
        <v>130</v>
      </c>
      <c r="K12" s="7"/>
    </row>
    <row r="13" spans="2:12" x14ac:dyDescent="0.25">
      <c r="B13" s="31" t="s">
        <v>81</v>
      </c>
      <c r="C13" s="28" t="s">
        <v>68</v>
      </c>
      <c r="D13" s="32" t="s">
        <v>82</v>
      </c>
      <c r="E13" s="28">
        <v>640048.43999999994</v>
      </c>
      <c r="F13" s="28">
        <f>E13/12</f>
        <v>53337.369999999995</v>
      </c>
      <c r="G13" s="28">
        <f>E13-E12</f>
        <v>0</v>
      </c>
      <c r="H13" s="107"/>
      <c r="I13" s="106"/>
      <c r="J13" s="95" t="s">
        <v>80</v>
      </c>
      <c r="K13" s="7"/>
    </row>
    <row r="14" spans="2:12" x14ac:dyDescent="0.25">
      <c r="B14" s="31" t="s">
        <v>88</v>
      </c>
      <c r="C14" s="28" t="s">
        <v>87</v>
      </c>
      <c r="D14" s="27" t="s">
        <v>85</v>
      </c>
      <c r="E14" s="28">
        <v>662669.76</v>
      </c>
      <c r="F14" s="28">
        <f>E14/12</f>
        <v>55222.48</v>
      </c>
      <c r="G14" s="116">
        <f>E14-E13</f>
        <v>22621.320000000065</v>
      </c>
      <c r="H14" s="115"/>
      <c r="I14" s="106"/>
      <c r="J14" s="114" t="s">
        <v>86</v>
      </c>
      <c r="K14" s="7"/>
    </row>
    <row r="15" spans="2:12" x14ac:dyDescent="0.25">
      <c r="B15" s="31" t="s">
        <v>132</v>
      </c>
      <c r="C15" s="28" t="s">
        <v>133</v>
      </c>
      <c r="D15" s="27"/>
      <c r="E15" s="28">
        <v>555675.24</v>
      </c>
      <c r="F15" s="28">
        <v>46306.27</v>
      </c>
      <c r="G15" s="116">
        <v>106994.52</v>
      </c>
      <c r="H15" s="115"/>
      <c r="I15" s="135">
        <v>0.19145999999999999</v>
      </c>
      <c r="J15" s="114" t="s">
        <v>131</v>
      </c>
      <c r="K15" s="7"/>
    </row>
    <row r="16" spans="2:12" x14ac:dyDescent="0.25">
      <c r="B16" s="31" t="s">
        <v>137</v>
      </c>
      <c r="C16" s="28" t="s">
        <v>138</v>
      </c>
      <c r="D16" s="27" t="s">
        <v>140</v>
      </c>
      <c r="E16" s="28">
        <v>578712.96</v>
      </c>
      <c r="F16" s="28">
        <v>48226.080000000002</v>
      </c>
      <c r="G16" s="116"/>
      <c r="H16" s="115"/>
      <c r="I16" s="135"/>
      <c r="J16" s="114" t="s">
        <v>139</v>
      </c>
      <c r="K16" s="7"/>
    </row>
    <row r="17" spans="2:11" x14ac:dyDescent="0.25">
      <c r="B17" s="31" t="s">
        <v>148</v>
      </c>
      <c r="C17" s="28" t="s">
        <v>68</v>
      </c>
      <c r="D17" s="32" t="s">
        <v>149</v>
      </c>
      <c r="E17" s="28">
        <v>578712.96</v>
      </c>
      <c r="F17" s="28">
        <v>48226.080000000002</v>
      </c>
      <c r="G17" s="116"/>
      <c r="H17" s="115"/>
      <c r="I17" s="135"/>
      <c r="J17" s="114" t="s">
        <v>150</v>
      </c>
      <c r="K17" s="7"/>
    </row>
    <row r="18" spans="2:11" x14ac:dyDescent="0.25">
      <c r="B18" s="33"/>
      <c r="C18" s="34"/>
      <c r="D18" s="35"/>
      <c r="E18" s="36"/>
      <c r="F18" s="36"/>
      <c r="G18" s="36"/>
      <c r="H18" s="37">
        <f>SUM(H4:H13)</f>
        <v>0</v>
      </c>
      <c r="I18" s="38">
        <f>SUM(I4:I13)</f>
        <v>0.13780000000000001</v>
      </c>
      <c r="J18" s="35"/>
      <c r="K18" s="8"/>
    </row>
    <row r="19" spans="2:11" x14ac:dyDescent="0.25">
      <c r="C19" s="9"/>
      <c r="E19" s="9"/>
      <c r="F19" s="9"/>
      <c r="G19" s="9"/>
      <c r="H19" s="10"/>
      <c r="I19" s="11"/>
    </row>
    <row r="20" spans="2:11" x14ac:dyDescent="0.25">
      <c r="E20" s="9"/>
      <c r="F20" s="13"/>
      <c r="G20" s="13"/>
      <c r="H20" s="25"/>
    </row>
    <row r="21" spans="2:11" x14ac:dyDescent="0.25">
      <c r="E21" s="24"/>
      <c r="H21" s="25"/>
      <c r="K21" s="12"/>
    </row>
    <row r="22" spans="2:11" x14ac:dyDescent="0.25">
      <c r="E22" s="23"/>
      <c r="H22" s="25"/>
    </row>
    <row r="23" spans="2:11" x14ac:dyDescent="0.25">
      <c r="E23" s="13"/>
      <c r="H23" s="25"/>
    </row>
    <row r="24" spans="2:11" x14ac:dyDescent="0.25">
      <c r="H24" s="25"/>
    </row>
  </sheetData>
  <mergeCells count="1">
    <mergeCell ref="K3:L3"/>
  </mergeCells>
  <phoneticPr fontId="16" type="noConversion"/>
  <conditionalFormatting sqref="C1:C5 C18:C1048576 C7:C8 C10:C11">
    <cfRule type="containsText" dxfId="23" priority="35" operator="containsText" text="acréscimo">
      <formula>NOT(ISERROR(SEARCH("acréscimo",C1)))</formula>
    </cfRule>
    <cfRule type="containsText" dxfId="22" priority="36" operator="containsText" text="supressão">
      <formula>NOT(ISERROR(SEARCH("supressão",C1)))</formula>
    </cfRule>
  </conditionalFormatting>
  <conditionalFormatting sqref="C7">
    <cfRule type="containsText" dxfId="21" priority="21" operator="containsText" text="acréscimo">
      <formula>NOT(ISERROR(SEARCH("acréscimo",C7)))</formula>
    </cfRule>
    <cfRule type="containsText" dxfId="20" priority="22" operator="containsText" text="supressão">
      <formula>NOT(ISERROR(SEARCH("supressão",C7)))</formula>
    </cfRule>
  </conditionalFormatting>
  <conditionalFormatting sqref="C6">
    <cfRule type="containsText" dxfId="19" priority="19" operator="containsText" text="acréscimo">
      <formula>NOT(ISERROR(SEARCH("acréscimo",C6)))</formula>
    </cfRule>
    <cfRule type="containsText" dxfId="18" priority="20" operator="containsText" text="supressão">
      <formula>NOT(ISERROR(SEARCH("supressão",C6)))</formula>
    </cfRule>
  </conditionalFormatting>
  <conditionalFormatting sqref="C9">
    <cfRule type="containsText" dxfId="17" priority="17" operator="containsText" text="acréscimo">
      <formula>NOT(ISERROR(SEARCH("acréscimo",C9)))</formula>
    </cfRule>
    <cfRule type="containsText" dxfId="16" priority="18" operator="containsText" text="supressão">
      <formula>NOT(ISERROR(SEARCH("supressão",C9)))</formula>
    </cfRule>
  </conditionalFormatting>
  <conditionalFormatting sqref="C13">
    <cfRule type="containsText" dxfId="15" priority="15" operator="containsText" text="acréscimo">
      <formula>NOT(ISERROR(SEARCH("acréscimo",C13)))</formula>
    </cfRule>
    <cfRule type="containsText" dxfId="14" priority="16" operator="containsText" text="supressão">
      <formula>NOT(ISERROR(SEARCH("supressão",C13)))</formula>
    </cfRule>
  </conditionalFormatting>
  <conditionalFormatting sqref="C12">
    <cfRule type="containsText" dxfId="13" priority="13" operator="containsText" text="acréscimo">
      <formula>NOT(ISERROR(SEARCH("acréscimo",C12)))</formula>
    </cfRule>
    <cfRule type="containsText" dxfId="12" priority="14" operator="containsText" text="supressão">
      <formula>NOT(ISERROR(SEARCH("supressão",C12)))</formula>
    </cfRule>
  </conditionalFormatting>
  <conditionalFormatting sqref="C14">
    <cfRule type="containsText" dxfId="11" priority="11" operator="containsText" text="acréscimo">
      <formula>NOT(ISERROR(SEARCH("acréscimo",C14)))</formula>
    </cfRule>
    <cfRule type="containsText" dxfId="10" priority="12" operator="containsText" text="supressão">
      <formula>NOT(ISERROR(SEARCH("supressão",C14)))</formula>
    </cfRule>
  </conditionalFormatting>
  <conditionalFormatting sqref="C15">
    <cfRule type="containsText" dxfId="9" priority="9" operator="containsText" text="acréscimo">
      <formula>NOT(ISERROR(SEARCH("acréscimo",C15)))</formula>
    </cfRule>
    <cfRule type="containsText" dxfId="8" priority="10" operator="containsText" text="supressão">
      <formula>NOT(ISERROR(SEARCH("supressão",C15)))</formula>
    </cfRule>
  </conditionalFormatting>
  <conditionalFormatting sqref="C15">
    <cfRule type="containsText" dxfId="7" priority="7" operator="containsText" text="acréscimo">
      <formula>NOT(ISERROR(SEARCH("acréscimo",C15)))</formula>
    </cfRule>
    <cfRule type="containsText" dxfId="6" priority="8" operator="containsText" text="supressão">
      <formula>NOT(ISERROR(SEARCH("supressão",C15)))</formula>
    </cfRule>
  </conditionalFormatting>
  <conditionalFormatting sqref="C16">
    <cfRule type="containsText" dxfId="5" priority="3" operator="containsText" text="acréscimo">
      <formula>NOT(ISERROR(SEARCH("acréscimo",C16)))</formula>
    </cfRule>
    <cfRule type="containsText" dxfId="4" priority="4" operator="containsText" text="supressão">
      <formula>NOT(ISERROR(SEARCH("supressão",C16)))</formula>
    </cfRule>
  </conditionalFormatting>
  <conditionalFormatting sqref="C17">
    <cfRule type="containsText" dxfId="1" priority="1" operator="containsText" text="acréscimo">
      <formula>NOT(ISERROR(SEARCH("acréscimo",C17)))</formula>
    </cfRule>
    <cfRule type="containsText" dxfId="0" priority="2" operator="containsText" text="supressão">
      <formula>NOT(ISERROR(SEARCH("supressão",C17)))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346"/>
  <sheetViews>
    <sheetView showGridLines="0" topLeftCell="A187" zoomScaleNormal="100" workbookViewId="0">
      <selection activeCell="B194" sqref="B194:G194"/>
    </sheetView>
  </sheetViews>
  <sheetFormatPr defaultRowHeight="15" x14ac:dyDescent="0.25"/>
  <cols>
    <col min="2" max="2" width="5.28515625" bestFit="1" customWidth="1"/>
    <col min="3" max="3" width="61.7109375" bestFit="1" customWidth="1"/>
    <col min="4" max="7" width="15.85546875" customWidth="1"/>
    <col min="8" max="8" width="16.85546875" bestFit="1" customWidth="1"/>
    <col min="9" max="9" width="10" bestFit="1" customWidth="1"/>
    <col min="10" max="10" width="37.85546875" customWidth="1"/>
    <col min="12" max="12" width="12.140625" bestFit="1" customWidth="1"/>
    <col min="13" max="13" width="13.28515625" bestFit="1" customWidth="1"/>
    <col min="14" max="14" width="14.28515625" bestFit="1" customWidth="1"/>
  </cols>
  <sheetData>
    <row r="1" spans="2:7" ht="15.75" thickBot="1" x14ac:dyDescent="0.3"/>
    <row r="2" spans="2:7" ht="33.75" customHeight="1" thickBot="1" x14ac:dyDescent="0.3">
      <c r="B2" s="138" t="s">
        <v>118</v>
      </c>
      <c r="C2" s="138"/>
      <c r="D2" s="138"/>
      <c r="E2" s="138"/>
      <c r="F2" s="138"/>
      <c r="G2" s="138"/>
    </row>
    <row r="3" spans="2:7" ht="45.75" thickBot="1" x14ac:dyDescent="0.3">
      <c r="B3" s="16" t="s">
        <v>0</v>
      </c>
      <c r="C3" s="17" t="s">
        <v>10</v>
      </c>
      <c r="D3" s="17" t="s">
        <v>11</v>
      </c>
      <c r="E3" s="17" t="s">
        <v>12</v>
      </c>
      <c r="F3" s="17" t="s">
        <v>13</v>
      </c>
      <c r="G3" s="17" t="s">
        <v>14</v>
      </c>
    </row>
    <row r="4" spans="2:7" ht="15.75" thickBot="1" x14ac:dyDescent="0.3">
      <c r="B4" s="14">
        <v>1</v>
      </c>
      <c r="C4" s="14" t="s">
        <v>105</v>
      </c>
      <c r="D4" s="14">
        <v>1</v>
      </c>
      <c r="E4" s="15">
        <f>[1]Encarregado!$L$156</f>
        <v>3492.26</v>
      </c>
      <c r="F4" s="15">
        <f>D4*E4</f>
        <v>3492.26</v>
      </c>
      <c r="G4" s="15">
        <f>12*F4</f>
        <v>41907.120000000003</v>
      </c>
    </row>
    <row r="5" spans="2:7" ht="15.75" thickBot="1" x14ac:dyDescent="0.3">
      <c r="B5" s="14">
        <v>2</v>
      </c>
      <c r="C5" s="14" t="s">
        <v>106</v>
      </c>
      <c r="D5" s="14">
        <v>3</v>
      </c>
      <c r="E5" s="15">
        <f>'[1]Faxineiro Diurno'!$L$156</f>
        <v>2613.21</v>
      </c>
      <c r="F5" s="15">
        <f t="shared" ref="F5:F16" si="0">D5*E5</f>
        <v>7839.63</v>
      </c>
      <c r="G5" s="15">
        <f>F5*12</f>
        <v>94075.56</v>
      </c>
    </row>
    <row r="6" spans="2:7" ht="15.75" thickBot="1" x14ac:dyDescent="0.3">
      <c r="B6" s="14">
        <v>3</v>
      </c>
      <c r="C6" s="14" t="s">
        <v>107</v>
      </c>
      <c r="D6" s="14">
        <v>1</v>
      </c>
      <c r="E6" s="15">
        <f>'[1]Faxineiro Diurno Insal'!$L$156</f>
        <v>3488.0299999999997</v>
      </c>
      <c r="F6" s="15">
        <f t="shared" si="0"/>
        <v>3488.0299999999997</v>
      </c>
      <c r="G6" s="15">
        <f>F6*12</f>
        <v>41856.36</v>
      </c>
    </row>
    <row r="7" spans="2:7" ht="15.75" thickBot="1" x14ac:dyDescent="0.3">
      <c r="B7" s="14">
        <v>4</v>
      </c>
      <c r="C7" s="14" t="s">
        <v>108</v>
      </c>
      <c r="D7" s="14">
        <v>1</v>
      </c>
      <c r="E7" s="15">
        <f>'[1]Faxineiro Com AN'!$L$156</f>
        <v>2639.54</v>
      </c>
      <c r="F7" s="15">
        <f t="shared" si="0"/>
        <v>2639.54</v>
      </c>
      <c r="G7" s="15">
        <f t="shared" ref="G7:G16" si="1">F7*12</f>
        <v>31674.48</v>
      </c>
    </row>
    <row r="8" spans="2:7" ht="15.75" thickBot="1" x14ac:dyDescent="0.3">
      <c r="B8" s="14">
        <v>5</v>
      </c>
      <c r="C8" s="14" t="s">
        <v>109</v>
      </c>
      <c r="D8" s="14">
        <v>1</v>
      </c>
      <c r="E8" s="15">
        <f>'[1]Faxineiro Insal +AN'!$L$156</f>
        <v>3525.69</v>
      </c>
      <c r="F8" s="15">
        <f t="shared" si="0"/>
        <v>3525.69</v>
      </c>
      <c r="G8" s="15">
        <f t="shared" si="1"/>
        <v>42308.28</v>
      </c>
    </row>
    <row r="9" spans="2:7" ht="15.75" thickBot="1" x14ac:dyDescent="0.3">
      <c r="B9" s="14">
        <v>6</v>
      </c>
      <c r="C9" s="14" t="s">
        <v>110</v>
      </c>
      <c r="D9" s="14">
        <v>2</v>
      </c>
      <c r="E9" s="15">
        <f>[1]Capineiro!$L$156</f>
        <v>2776.37</v>
      </c>
      <c r="F9" s="15">
        <f t="shared" si="0"/>
        <v>5552.74</v>
      </c>
      <c r="G9" s="15">
        <f t="shared" si="1"/>
        <v>66632.88</v>
      </c>
    </row>
    <row r="10" spans="2:7" ht="15.75" thickBot="1" x14ac:dyDescent="0.3">
      <c r="B10" s="14">
        <v>7</v>
      </c>
      <c r="C10" s="14" t="s">
        <v>129</v>
      </c>
      <c r="D10" s="14">
        <v>1</v>
      </c>
      <c r="E10" s="15">
        <f>[1]Recepção!$L$156</f>
        <v>3631.0699999999997</v>
      </c>
      <c r="F10" s="15">
        <f t="shared" si="0"/>
        <v>3631.0699999999997</v>
      </c>
      <c r="G10" s="15">
        <f t="shared" si="1"/>
        <v>43572.84</v>
      </c>
    </row>
    <row r="11" spans="2:7" ht="15.75" thickBot="1" x14ac:dyDescent="0.3">
      <c r="B11" s="14">
        <v>8</v>
      </c>
      <c r="C11" s="14" t="s">
        <v>111</v>
      </c>
      <c r="D11" s="14">
        <v>1</v>
      </c>
      <c r="E11" s="15">
        <f>[1]Contínuo!$L$156</f>
        <v>2535.0699999999997</v>
      </c>
      <c r="F11" s="15">
        <f t="shared" si="0"/>
        <v>2535.0699999999997</v>
      </c>
      <c r="G11" s="15">
        <f t="shared" si="1"/>
        <v>30420.839999999997</v>
      </c>
    </row>
    <row r="12" spans="2:7" ht="15.75" thickBot="1" x14ac:dyDescent="0.3">
      <c r="B12" s="14">
        <v>9</v>
      </c>
      <c r="C12" s="14" t="s">
        <v>112</v>
      </c>
      <c r="D12" s="14">
        <v>2</v>
      </c>
      <c r="E12" s="15">
        <f>[1]Porteiro!$L$156</f>
        <v>3112</v>
      </c>
      <c r="F12" s="15">
        <f t="shared" si="0"/>
        <v>6224</v>
      </c>
      <c r="G12" s="15">
        <f t="shared" si="1"/>
        <v>74688</v>
      </c>
    </row>
    <row r="13" spans="2:7" ht="15.75" thickBot="1" x14ac:dyDescent="0.3">
      <c r="B13" s="14">
        <v>10</v>
      </c>
      <c r="C13" s="14" t="s">
        <v>117</v>
      </c>
      <c r="D13" s="14">
        <v>1</v>
      </c>
      <c r="E13" s="15">
        <f>'[1]Aux. Serv. Manut'!$L$156</f>
        <v>3156.8300000000004</v>
      </c>
      <c r="F13" s="15">
        <f t="shared" si="0"/>
        <v>3156.8300000000004</v>
      </c>
      <c r="G13" s="15">
        <f t="shared" si="1"/>
        <v>37881.960000000006</v>
      </c>
    </row>
    <row r="14" spans="2:7" ht="15.75" thickBot="1" x14ac:dyDescent="0.3">
      <c r="B14" s="14">
        <v>11</v>
      </c>
      <c r="C14" s="14" t="s">
        <v>113</v>
      </c>
      <c r="D14" s="14">
        <v>1</v>
      </c>
      <c r="E14" s="15">
        <f>[1]Zelador!$L$156</f>
        <v>3500.0899999999997</v>
      </c>
      <c r="F14" s="15">
        <f t="shared" si="0"/>
        <v>3500.0899999999997</v>
      </c>
      <c r="G14" s="15">
        <f t="shared" si="1"/>
        <v>42001.079999999994</v>
      </c>
    </row>
    <row r="15" spans="2:7" ht="15.75" thickBot="1" x14ac:dyDescent="0.3">
      <c r="B15" s="14">
        <v>12</v>
      </c>
      <c r="C15" s="14" t="s">
        <v>114</v>
      </c>
      <c r="D15" s="14">
        <v>1</v>
      </c>
      <c r="E15" s="15">
        <f>[1]Motorista!$L$156</f>
        <v>6358.2400000000007</v>
      </c>
      <c r="F15" s="15">
        <f t="shared" si="0"/>
        <v>6358.2400000000007</v>
      </c>
      <c r="G15" s="15">
        <f t="shared" si="1"/>
        <v>76298.880000000005</v>
      </c>
    </row>
    <row r="16" spans="2:7" ht="15.75" thickBot="1" x14ac:dyDescent="0.3">
      <c r="B16" s="14">
        <v>12</v>
      </c>
      <c r="C16" s="14" t="s">
        <v>115</v>
      </c>
      <c r="D16" s="14">
        <v>1</v>
      </c>
      <c r="E16" s="15">
        <f>[1]Diárias!$L$156</f>
        <v>1302.92</v>
      </c>
      <c r="F16" s="15">
        <f t="shared" si="0"/>
        <v>1302.92</v>
      </c>
      <c r="G16" s="15">
        <f t="shared" si="1"/>
        <v>15635.04</v>
      </c>
    </row>
    <row r="17" spans="2:8" ht="15.75" thickBot="1" x14ac:dyDescent="0.3">
      <c r="B17" s="139" t="s">
        <v>1</v>
      </c>
      <c r="C17" s="140"/>
      <c r="D17" s="18"/>
      <c r="E17" s="15"/>
      <c r="F17" s="19">
        <f>SUM(F4:F16)</f>
        <v>53246.109999999993</v>
      </c>
      <c r="G17" s="19">
        <f>SUM(G4:G16)</f>
        <v>638953.32000000007</v>
      </c>
    </row>
    <row r="18" spans="2:8" ht="15.75" thickBot="1" x14ac:dyDescent="0.3">
      <c r="B18" s="102"/>
      <c r="C18" s="102"/>
      <c r="D18" s="103"/>
      <c r="E18" s="104"/>
      <c r="F18" s="104"/>
      <c r="G18" s="104"/>
      <c r="H18" s="1"/>
    </row>
    <row r="19" spans="2:8" ht="38.25" customHeight="1" thickBot="1" x14ac:dyDescent="0.3">
      <c r="B19" s="138" t="s">
        <v>121</v>
      </c>
      <c r="C19" s="138"/>
      <c r="D19" s="138"/>
      <c r="E19" s="138"/>
      <c r="F19" s="138"/>
      <c r="G19" s="138"/>
    </row>
    <row r="20" spans="2:8" ht="45.75" thickBot="1" x14ac:dyDescent="0.3">
      <c r="B20" s="16" t="s">
        <v>0</v>
      </c>
      <c r="C20" s="17" t="s">
        <v>10</v>
      </c>
      <c r="D20" s="17" t="s">
        <v>11</v>
      </c>
      <c r="E20" s="17" t="s">
        <v>12</v>
      </c>
      <c r="F20" s="17" t="s">
        <v>13</v>
      </c>
      <c r="G20" s="17" t="s">
        <v>14</v>
      </c>
    </row>
    <row r="21" spans="2:8" ht="15.75" thickBot="1" x14ac:dyDescent="0.3">
      <c r="B21" s="14">
        <v>1</v>
      </c>
      <c r="C21" s="15" t="s">
        <v>105</v>
      </c>
      <c r="D21" s="14">
        <v>1</v>
      </c>
      <c r="E21" s="15">
        <v>3735.11</v>
      </c>
      <c r="F21" s="15">
        <f>E21*D21</f>
        <v>3735.11</v>
      </c>
      <c r="G21" s="15">
        <f>12*F21</f>
        <v>44821.32</v>
      </c>
    </row>
    <row r="22" spans="2:8" ht="15.75" thickBot="1" x14ac:dyDescent="0.3">
      <c r="B22" s="14">
        <v>2</v>
      </c>
      <c r="C22" s="14" t="s">
        <v>106</v>
      </c>
      <c r="D22" s="14">
        <v>3</v>
      </c>
      <c r="E22" s="15">
        <v>2785.07</v>
      </c>
      <c r="F22" s="15">
        <f>E22*D22</f>
        <v>8355.2100000000009</v>
      </c>
      <c r="G22" s="15">
        <f>F22*12</f>
        <v>100262.52000000002</v>
      </c>
    </row>
    <row r="23" spans="2:8" ht="15.75" thickBot="1" x14ac:dyDescent="0.3">
      <c r="B23" s="14">
        <v>3</v>
      </c>
      <c r="C23" s="14" t="s">
        <v>107</v>
      </c>
      <c r="D23" s="14">
        <v>1</v>
      </c>
      <c r="E23" s="15">
        <v>3716.64</v>
      </c>
      <c r="F23" s="15">
        <f>E23*D23</f>
        <v>3716.64</v>
      </c>
      <c r="G23" s="15">
        <f>F23*12</f>
        <v>44599.68</v>
      </c>
      <c r="H23" s="1"/>
    </row>
    <row r="24" spans="2:8" ht="15.75" thickBot="1" x14ac:dyDescent="0.3">
      <c r="B24" s="14">
        <v>4</v>
      </c>
      <c r="C24" s="14" t="s">
        <v>108</v>
      </c>
      <c r="D24" s="14">
        <v>1</v>
      </c>
      <c r="E24" s="15">
        <v>2813.49</v>
      </c>
      <c r="F24" s="15">
        <f t="shared" ref="F24:F33" si="2">E24*D24</f>
        <v>2813.49</v>
      </c>
      <c r="G24" s="15">
        <f t="shared" ref="G24:G33" si="3">F24*12</f>
        <v>33761.879999999997</v>
      </c>
      <c r="H24" s="1"/>
    </row>
    <row r="25" spans="2:8" ht="15.75" thickBot="1" x14ac:dyDescent="0.3">
      <c r="B25" s="14">
        <v>5</v>
      </c>
      <c r="C25" s="14" t="s">
        <v>109</v>
      </c>
      <c r="D25" s="14">
        <v>1</v>
      </c>
      <c r="E25" s="15">
        <v>3756.99</v>
      </c>
      <c r="F25" s="15">
        <f t="shared" si="2"/>
        <v>3756.99</v>
      </c>
      <c r="G25" s="15">
        <f t="shared" si="3"/>
        <v>45083.88</v>
      </c>
      <c r="H25" s="1"/>
    </row>
    <row r="26" spans="2:8" ht="15.75" thickBot="1" x14ac:dyDescent="0.3">
      <c r="B26" s="14">
        <v>6</v>
      </c>
      <c r="C26" s="14" t="s">
        <v>110</v>
      </c>
      <c r="D26" s="14">
        <v>2</v>
      </c>
      <c r="E26" s="15">
        <v>2955.57</v>
      </c>
      <c r="F26" s="15">
        <f t="shared" si="2"/>
        <v>5911.14</v>
      </c>
      <c r="G26" s="15">
        <f t="shared" si="3"/>
        <v>70933.680000000008</v>
      </c>
      <c r="H26" s="1"/>
    </row>
    <row r="27" spans="2:8" ht="15.75" thickBot="1" x14ac:dyDescent="0.3">
      <c r="B27" s="14">
        <v>7</v>
      </c>
      <c r="C27" s="14" t="s">
        <v>129</v>
      </c>
      <c r="D27" s="14">
        <v>1</v>
      </c>
      <c r="E27" s="15">
        <v>4210.01</v>
      </c>
      <c r="F27" s="15">
        <f t="shared" si="2"/>
        <v>4210.01</v>
      </c>
      <c r="G27" s="15">
        <f t="shared" si="3"/>
        <v>50520.12</v>
      </c>
      <c r="H27" s="1"/>
    </row>
    <row r="28" spans="2:8" ht="15.75" thickBot="1" x14ac:dyDescent="0.3">
      <c r="B28" s="14">
        <v>8</v>
      </c>
      <c r="C28" s="14" t="s">
        <v>111</v>
      </c>
      <c r="D28" s="14">
        <v>1</v>
      </c>
      <c r="E28" s="15">
        <v>2706.94</v>
      </c>
      <c r="F28" s="15">
        <f t="shared" si="2"/>
        <v>2706.94</v>
      </c>
      <c r="G28" s="15">
        <f t="shared" si="3"/>
        <v>32483.279999999999</v>
      </c>
      <c r="H28" s="1"/>
    </row>
    <row r="29" spans="2:8" ht="15.75" thickBot="1" x14ac:dyDescent="0.3">
      <c r="B29" s="14">
        <v>9</v>
      </c>
      <c r="C29" s="14" t="s">
        <v>112</v>
      </c>
      <c r="D29" s="14">
        <v>2</v>
      </c>
      <c r="E29" s="15">
        <v>3326.22</v>
      </c>
      <c r="F29" s="15">
        <f t="shared" si="2"/>
        <v>6652.44</v>
      </c>
      <c r="G29" s="15">
        <f t="shared" si="3"/>
        <v>79829.279999999999</v>
      </c>
      <c r="H29" s="1"/>
    </row>
    <row r="30" spans="2:8" ht="15.75" thickBot="1" x14ac:dyDescent="0.3">
      <c r="B30" s="14">
        <v>10</v>
      </c>
      <c r="C30" s="14" t="s">
        <v>117</v>
      </c>
      <c r="D30" s="14">
        <v>1</v>
      </c>
      <c r="E30" s="15">
        <v>3334.31</v>
      </c>
      <c r="F30" s="15">
        <f t="shared" si="2"/>
        <v>3334.31</v>
      </c>
      <c r="G30" s="15">
        <f t="shared" si="3"/>
        <v>40011.72</v>
      </c>
    </row>
    <row r="31" spans="2:8" ht="15.75" thickBot="1" x14ac:dyDescent="0.3">
      <c r="B31" s="14">
        <v>11</v>
      </c>
      <c r="C31" s="14" t="s">
        <v>113</v>
      </c>
      <c r="D31" s="14">
        <v>1</v>
      </c>
      <c r="E31" s="15">
        <v>3742.94</v>
      </c>
      <c r="F31" s="15">
        <f t="shared" si="2"/>
        <v>3742.94</v>
      </c>
      <c r="G31" s="15">
        <f t="shared" si="3"/>
        <v>44915.28</v>
      </c>
    </row>
    <row r="32" spans="2:8" ht="15.75" thickBot="1" x14ac:dyDescent="0.3">
      <c r="B32" s="14">
        <v>12</v>
      </c>
      <c r="C32" s="14" t="s">
        <v>114</v>
      </c>
      <c r="D32" s="14">
        <v>1</v>
      </c>
      <c r="E32" s="15">
        <v>6761.58</v>
      </c>
      <c r="F32" s="15">
        <f t="shared" si="2"/>
        <v>6761.58</v>
      </c>
      <c r="G32" s="15">
        <f t="shared" si="3"/>
        <v>81138.959999999992</v>
      </c>
      <c r="H32" s="1"/>
    </row>
    <row r="33" spans="2:8" ht="15.75" thickBot="1" x14ac:dyDescent="0.3">
      <c r="B33" s="14">
        <v>12</v>
      </c>
      <c r="C33" s="14" t="s">
        <v>115</v>
      </c>
      <c r="D33" s="14">
        <v>1</v>
      </c>
      <c r="E33" s="15">
        <v>1302.92</v>
      </c>
      <c r="F33" s="15">
        <f t="shared" si="2"/>
        <v>1302.92</v>
      </c>
      <c r="G33" s="15">
        <f t="shared" si="3"/>
        <v>15635.04</v>
      </c>
      <c r="H33" s="1"/>
    </row>
    <row r="34" spans="2:8" ht="15.75" thickBot="1" x14ac:dyDescent="0.3">
      <c r="B34" s="139" t="s">
        <v>1</v>
      </c>
      <c r="C34" s="140"/>
      <c r="D34" s="18"/>
      <c r="E34" s="15"/>
      <c r="F34" s="19">
        <f>SUM(F21:F33)</f>
        <v>56999.720000000008</v>
      </c>
      <c r="G34" s="19">
        <f>SUM(G21:G33)</f>
        <v>683996.64</v>
      </c>
      <c r="H34" s="1"/>
    </row>
    <row r="35" spans="2:8" ht="15.75" thickBot="1" x14ac:dyDescent="0.3">
      <c r="B35" s="102"/>
      <c r="C35" s="102"/>
      <c r="D35" s="103"/>
      <c r="E35" s="104"/>
      <c r="F35" s="104"/>
      <c r="G35" s="104"/>
      <c r="H35" s="1"/>
    </row>
    <row r="36" spans="2:8" ht="43.5" customHeight="1" thickBot="1" x14ac:dyDescent="0.3">
      <c r="B36" s="138" t="s">
        <v>123</v>
      </c>
      <c r="C36" s="138"/>
      <c r="D36" s="138"/>
      <c r="E36" s="138"/>
      <c r="F36" s="138"/>
      <c r="G36" s="138"/>
      <c r="H36" s="1"/>
    </row>
    <row r="37" spans="2:8" ht="45.75" thickBot="1" x14ac:dyDescent="0.3">
      <c r="B37" s="16" t="s">
        <v>0</v>
      </c>
      <c r="C37" s="17" t="s">
        <v>10</v>
      </c>
      <c r="D37" s="17" t="s">
        <v>11</v>
      </c>
      <c r="E37" s="17" t="s">
        <v>12</v>
      </c>
      <c r="F37" s="17" t="s">
        <v>13</v>
      </c>
      <c r="G37" s="17" t="s">
        <v>14</v>
      </c>
      <c r="H37" s="1"/>
    </row>
    <row r="38" spans="2:8" ht="15.75" thickBot="1" x14ac:dyDescent="0.3">
      <c r="B38" s="14">
        <v>1</v>
      </c>
      <c r="C38" s="14" t="s">
        <v>105</v>
      </c>
      <c r="D38" s="14">
        <v>1</v>
      </c>
      <c r="E38" s="15">
        <v>3735.11</v>
      </c>
      <c r="F38" s="15">
        <f>E38*D38</f>
        <v>3735.11</v>
      </c>
      <c r="G38" s="15">
        <f>12*F38</f>
        <v>44821.32</v>
      </c>
      <c r="H38" s="1"/>
    </row>
    <row r="39" spans="2:8" ht="15.75" thickBot="1" x14ac:dyDescent="0.3">
      <c r="B39" s="14">
        <v>2</v>
      </c>
      <c r="C39" s="14" t="s">
        <v>106</v>
      </c>
      <c r="D39" s="14">
        <v>3</v>
      </c>
      <c r="E39" s="15">
        <v>2733.4</v>
      </c>
      <c r="F39" s="15">
        <f>E39*D39</f>
        <v>8200.2000000000007</v>
      </c>
      <c r="G39" s="15">
        <f>F39*12</f>
        <v>98402.400000000009</v>
      </c>
      <c r="H39" s="1"/>
    </row>
    <row r="40" spans="2:8" ht="15.75" thickBot="1" x14ac:dyDescent="0.3">
      <c r="B40" s="14">
        <v>3</v>
      </c>
      <c r="C40" s="14" t="s">
        <v>107</v>
      </c>
      <c r="D40" s="14">
        <v>1</v>
      </c>
      <c r="E40" s="15">
        <v>3664.97</v>
      </c>
      <c r="F40" s="15">
        <f>E40*D40</f>
        <v>3664.97</v>
      </c>
      <c r="G40" s="15">
        <f>F40*12</f>
        <v>43979.64</v>
      </c>
      <c r="H40" s="1"/>
    </row>
    <row r="41" spans="2:8" ht="15.75" thickBot="1" x14ac:dyDescent="0.3">
      <c r="B41" s="14">
        <v>4</v>
      </c>
      <c r="C41" s="14" t="s">
        <v>108</v>
      </c>
      <c r="D41" s="14">
        <v>1</v>
      </c>
      <c r="E41" s="15">
        <v>2761.82</v>
      </c>
      <c r="F41" s="15">
        <f t="shared" ref="F41:F50" si="4">E41*D41</f>
        <v>2761.82</v>
      </c>
      <c r="G41" s="15">
        <f t="shared" ref="G41:G50" si="5">F41*12</f>
        <v>33141.840000000004</v>
      </c>
      <c r="H41" s="1"/>
    </row>
    <row r="42" spans="2:8" ht="15.75" thickBot="1" x14ac:dyDescent="0.3">
      <c r="B42" s="14">
        <v>5</v>
      </c>
      <c r="C42" s="14" t="s">
        <v>109</v>
      </c>
      <c r="D42" s="14">
        <v>1</v>
      </c>
      <c r="E42" s="15">
        <v>3705.32</v>
      </c>
      <c r="F42" s="15">
        <f t="shared" si="4"/>
        <v>3705.32</v>
      </c>
      <c r="G42" s="15">
        <f t="shared" si="5"/>
        <v>44463.840000000004</v>
      </c>
      <c r="H42" s="1"/>
    </row>
    <row r="43" spans="2:8" ht="15.75" thickBot="1" x14ac:dyDescent="0.3">
      <c r="B43" s="14">
        <v>6</v>
      </c>
      <c r="C43" s="14" t="s">
        <v>110</v>
      </c>
      <c r="D43" s="14">
        <v>2</v>
      </c>
      <c r="E43" s="15">
        <v>2955.57</v>
      </c>
      <c r="F43" s="15">
        <f t="shared" si="4"/>
        <v>5911.14</v>
      </c>
      <c r="G43" s="15">
        <f t="shared" si="5"/>
        <v>70933.680000000008</v>
      </c>
      <c r="H43" s="1"/>
    </row>
    <row r="44" spans="2:8" ht="15.75" thickBot="1" x14ac:dyDescent="0.3">
      <c r="B44" s="14">
        <v>7</v>
      </c>
      <c r="C44" s="14" t="s">
        <v>124</v>
      </c>
      <c r="D44" s="14">
        <v>0</v>
      </c>
      <c r="E44" s="15">
        <v>0</v>
      </c>
      <c r="F44" s="15">
        <f t="shared" si="4"/>
        <v>0</v>
      </c>
      <c r="G44" s="15">
        <f t="shared" si="5"/>
        <v>0</v>
      </c>
      <c r="H44" s="1"/>
    </row>
    <row r="45" spans="2:8" ht="15.75" thickBot="1" x14ac:dyDescent="0.3">
      <c r="B45" s="14">
        <v>8</v>
      </c>
      <c r="C45" s="14" t="s">
        <v>111</v>
      </c>
      <c r="D45" s="14">
        <v>1</v>
      </c>
      <c r="E45" s="15">
        <v>2706.94</v>
      </c>
      <c r="F45" s="15">
        <f t="shared" si="4"/>
        <v>2706.94</v>
      </c>
      <c r="G45" s="15">
        <f t="shared" si="5"/>
        <v>32483.279999999999</v>
      </c>
      <c r="H45" s="1"/>
    </row>
    <row r="46" spans="2:8" ht="15.75" thickBot="1" x14ac:dyDescent="0.3">
      <c r="B46" s="14">
        <v>9</v>
      </c>
      <c r="C46" s="14" t="s">
        <v>112</v>
      </c>
      <c r="D46" s="14">
        <v>2</v>
      </c>
      <c r="E46" s="15">
        <v>3326.22</v>
      </c>
      <c r="F46" s="15">
        <f t="shared" si="4"/>
        <v>6652.44</v>
      </c>
      <c r="G46" s="15">
        <f t="shared" si="5"/>
        <v>79829.279999999999</v>
      </c>
    </row>
    <row r="47" spans="2:8" ht="15.75" thickBot="1" x14ac:dyDescent="0.3">
      <c r="B47" s="14">
        <v>10</v>
      </c>
      <c r="C47" s="14" t="s">
        <v>119</v>
      </c>
      <c r="D47" s="14">
        <v>0</v>
      </c>
      <c r="E47" s="15">
        <v>0</v>
      </c>
      <c r="F47" s="15">
        <f t="shared" si="4"/>
        <v>0</v>
      </c>
      <c r="G47" s="15">
        <f t="shared" si="5"/>
        <v>0</v>
      </c>
    </row>
    <row r="48" spans="2:8" ht="15.75" thickBot="1" x14ac:dyDescent="0.3">
      <c r="B48" s="14">
        <v>11</v>
      </c>
      <c r="C48" s="14" t="s">
        <v>113</v>
      </c>
      <c r="D48" s="14">
        <v>1</v>
      </c>
      <c r="E48" s="15">
        <v>3742.94</v>
      </c>
      <c r="F48" s="15">
        <f t="shared" si="4"/>
        <v>3742.94</v>
      </c>
      <c r="G48" s="15">
        <f t="shared" si="5"/>
        <v>44915.28</v>
      </c>
    </row>
    <row r="49" spans="2:7" ht="15.75" thickBot="1" x14ac:dyDescent="0.3">
      <c r="B49" s="14">
        <v>12</v>
      </c>
      <c r="C49" s="14" t="s">
        <v>114</v>
      </c>
      <c r="D49" s="14">
        <v>1</v>
      </c>
      <c r="E49" s="15">
        <v>6761.58</v>
      </c>
      <c r="F49" s="15">
        <f t="shared" si="4"/>
        <v>6761.58</v>
      </c>
      <c r="G49" s="15">
        <f t="shared" si="5"/>
        <v>81138.959999999992</v>
      </c>
    </row>
    <row r="50" spans="2:7" ht="15.75" thickBot="1" x14ac:dyDescent="0.3">
      <c r="B50" s="14">
        <v>12</v>
      </c>
      <c r="C50" s="14" t="s">
        <v>115</v>
      </c>
      <c r="D50" s="14">
        <v>1</v>
      </c>
      <c r="E50" s="15">
        <v>1302.92</v>
      </c>
      <c r="F50" s="15">
        <f t="shared" si="4"/>
        <v>1302.92</v>
      </c>
      <c r="G50" s="15">
        <f t="shared" si="5"/>
        <v>15635.04</v>
      </c>
    </row>
    <row r="51" spans="2:7" ht="15.75" thickBot="1" x14ac:dyDescent="0.3">
      <c r="B51" s="139" t="s">
        <v>1</v>
      </c>
      <c r="C51" s="140"/>
      <c r="D51" s="18"/>
      <c r="E51" s="15"/>
      <c r="F51" s="19">
        <f>SUM(F38:F50)</f>
        <v>49145.380000000005</v>
      </c>
      <c r="G51" s="19">
        <f>SUM(G38:G50)</f>
        <v>589744.56000000006</v>
      </c>
    </row>
    <row r="52" spans="2:7" ht="15.75" thickBot="1" x14ac:dyDescent="0.3">
      <c r="B52" s="102"/>
      <c r="C52" s="102"/>
      <c r="D52" s="103"/>
      <c r="E52" s="57"/>
      <c r="F52" s="104"/>
      <c r="G52" s="104"/>
    </row>
    <row r="53" spans="2:7" ht="41.25" customHeight="1" thickBot="1" x14ac:dyDescent="0.3">
      <c r="B53" s="138" t="s">
        <v>120</v>
      </c>
      <c r="C53" s="138"/>
      <c r="D53" s="138"/>
      <c r="E53" s="138"/>
      <c r="F53" s="138"/>
      <c r="G53" s="138"/>
    </row>
    <row r="54" spans="2:7" ht="45.75" thickBot="1" x14ac:dyDescent="0.3">
      <c r="B54" s="16" t="s">
        <v>0</v>
      </c>
      <c r="C54" s="17" t="s">
        <v>10</v>
      </c>
      <c r="D54" s="17" t="s">
        <v>11</v>
      </c>
      <c r="E54" s="17" t="s">
        <v>12</v>
      </c>
      <c r="F54" s="17" t="s">
        <v>13</v>
      </c>
      <c r="G54" s="17" t="s">
        <v>14</v>
      </c>
    </row>
    <row r="55" spans="2:7" ht="15.75" thickBot="1" x14ac:dyDescent="0.3">
      <c r="B55" s="14">
        <v>1</v>
      </c>
      <c r="C55" s="14" t="s">
        <v>105</v>
      </c>
      <c r="D55" s="14">
        <v>1</v>
      </c>
      <c r="E55" s="15">
        <v>3735.11</v>
      </c>
      <c r="F55" s="15">
        <f>E55*D55</f>
        <v>3735.11</v>
      </c>
      <c r="G55" s="15">
        <f>12*F55</f>
        <v>44821.32</v>
      </c>
    </row>
    <row r="56" spans="2:7" ht="15.75" thickBot="1" x14ac:dyDescent="0.3">
      <c r="B56" s="14">
        <v>2</v>
      </c>
      <c r="C56" s="14" t="s">
        <v>106</v>
      </c>
      <c r="D56" s="14">
        <v>3</v>
      </c>
      <c r="E56" s="15">
        <v>2733.4</v>
      </c>
      <c r="F56" s="15">
        <f>E56*D56</f>
        <v>8200.2000000000007</v>
      </c>
      <c r="G56" s="15">
        <f>F56*12</f>
        <v>98402.400000000009</v>
      </c>
    </row>
    <row r="57" spans="2:7" ht="15.75" thickBot="1" x14ac:dyDescent="0.3">
      <c r="B57" s="14">
        <v>3</v>
      </c>
      <c r="C57" s="14" t="s">
        <v>107</v>
      </c>
      <c r="D57" s="14">
        <v>1</v>
      </c>
      <c r="E57" s="15">
        <v>3664.97</v>
      </c>
      <c r="F57" s="15">
        <f>E57*D57</f>
        <v>3664.97</v>
      </c>
      <c r="G57" s="15">
        <f>F57*12</f>
        <v>43979.64</v>
      </c>
    </row>
    <row r="58" spans="2:7" ht="15.75" thickBot="1" x14ac:dyDescent="0.3">
      <c r="B58" s="14">
        <v>4</v>
      </c>
      <c r="C58" s="14" t="s">
        <v>108</v>
      </c>
      <c r="D58" s="14">
        <v>1</v>
      </c>
      <c r="E58" s="15">
        <v>2761.82</v>
      </c>
      <c r="F58" s="15">
        <f t="shared" ref="F58:F67" si="6">E58*D58</f>
        <v>2761.82</v>
      </c>
      <c r="G58" s="15">
        <f t="shared" ref="G58:G67" si="7">F58*12</f>
        <v>33141.840000000004</v>
      </c>
    </row>
    <row r="59" spans="2:7" ht="15.75" thickBot="1" x14ac:dyDescent="0.3">
      <c r="B59" s="14">
        <v>5</v>
      </c>
      <c r="C59" s="14" t="s">
        <v>109</v>
      </c>
      <c r="D59" s="14">
        <v>1</v>
      </c>
      <c r="E59" s="15">
        <v>3705.32</v>
      </c>
      <c r="F59" s="15">
        <f t="shared" si="6"/>
        <v>3705.32</v>
      </c>
      <c r="G59" s="15">
        <f t="shared" si="7"/>
        <v>44463.840000000004</v>
      </c>
    </row>
    <row r="60" spans="2:7" ht="15.75" thickBot="1" x14ac:dyDescent="0.3">
      <c r="B60" s="14">
        <v>6</v>
      </c>
      <c r="C60" s="14" t="s">
        <v>110</v>
      </c>
      <c r="D60" s="14">
        <v>2</v>
      </c>
      <c r="E60" s="15">
        <v>2955.57</v>
      </c>
      <c r="F60" s="15">
        <f t="shared" si="6"/>
        <v>5911.14</v>
      </c>
      <c r="G60" s="15">
        <f t="shared" si="7"/>
        <v>70933.680000000008</v>
      </c>
    </row>
    <row r="61" spans="2:7" ht="15.75" thickBot="1" x14ac:dyDescent="0.3">
      <c r="B61" s="14">
        <v>7</v>
      </c>
      <c r="C61" s="14" t="s">
        <v>124</v>
      </c>
      <c r="D61" s="14">
        <v>0</v>
      </c>
      <c r="E61" s="15">
        <v>0</v>
      </c>
      <c r="F61" s="15">
        <f t="shared" si="6"/>
        <v>0</v>
      </c>
      <c r="G61" s="15">
        <f t="shared" si="7"/>
        <v>0</v>
      </c>
    </row>
    <row r="62" spans="2:7" ht="15.75" thickBot="1" x14ac:dyDescent="0.3">
      <c r="B62" s="14">
        <v>8</v>
      </c>
      <c r="C62" s="14" t="s">
        <v>111</v>
      </c>
      <c r="D62" s="14">
        <v>1</v>
      </c>
      <c r="E62" s="15">
        <v>2706.94</v>
      </c>
      <c r="F62" s="15">
        <f t="shared" si="6"/>
        <v>2706.94</v>
      </c>
      <c r="G62" s="15">
        <f t="shared" si="7"/>
        <v>32483.279999999999</v>
      </c>
    </row>
    <row r="63" spans="2:7" ht="15.75" thickBot="1" x14ac:dyDescent="0.3">
      <c r="B63" s="14">
        <v>9</v>
      </c>
      <c r="C63" s="14" t="s">
        <v>112</v>
      </c>
      <c r="D63" s="14">
        <v>2</v>
      </c>
      <c r="E63" s="15">
        <v>3326.22</v>
      </c>
      <c r="F63" s="15">
        <f t="shared" si="6"/>
        <v>6652.44</v>
      </c>
      <c r="G63" s="15">
        <f t="shared" si="7"/>
        <v>79829.279999999999</v>
      </c>
    </row>
    <row r="64" spans="2:7" ht="15.75" thickBot="1" x14ac:dyDescent="0.3">
      <c r="B64" s="14">
        <v>10</v>
      </c>
      <c r="C64" s="14" t="s">
        <v>119</v>
      </c>
      <c r="D64" s="14">
        <v>0</v>
      </c>
      <c r="E64" s="15">
        <v>0</v>
      </c>
      <c r="F64" s="15">
        <f t="shared" si="6"/>
        <v>0</v>
      </c>
      <c r="G64" s="15">
        <f t="shared" si="7"/>
        <v>0</v>
      </c>
    </row>
    <row r="65" spans="2:7" ht="15.75" thickBot="1" x14ac:dyDescent="0.3">
      <c r="B65" s="14">
        <v>11</v>
      </c>
      <c r="C65" s="14" t="s">
        <v>113</v>
      </c>
      <c r="D65" s="14">
        <v>1</v>
      </c>
      <c r="E65" s="15">
        <v>3742.94</v>
      </c>
      <c r="F65" s="15">
        <f t="shared" si="6"/>
        <v>3742.94</v>
      </c>
      <c r="G65" s="15">
        <f t="shared" si="7"/>
        <v>44915.28</v>
      </c>
    </row>
    <row r="66" spans="2:7" ht="15.75" thickBot="1" x14ac:dyDescent="0.3">
      <c r="B66" s="14">
        <v>12</v>
      </c>
      <c r="C66" s="14" t="s">
        <v>114</v>
      </c>
      <c r="D66" s="14">
        <v>1</v>
      </c>
      <c r="E66" s="15">
        <v>6761.58</v>
      </c>
      <c r="F66" s="15">
        <f t="shared" si="6"/>
        <v>6761.58</v>
      </c>
      <c r="G66" s="15">
        <f t="shared" si="7"/>
        <v>81138.959999999992</v>
      </c>
    </row>
    <row r="67" spans="2:7" ht="15.75" thickBot="1" x14ac:dyDescent="0.3">
      <c r="B67" s="14">
        <v>12</v>
      </c>
      <c r="C67" s="14" t="s">
        <v>115</v>
      </c>
      <c r="D67" s="14">
        <v>1</v>
      </c>
      <c r="E67" s="15">
        <v>1302.92</v>
      </c>
      <c r="F67" s="15">
        <f t="shared" si="6"/>
        <v>1302.92</v>
      </c>
      <c r="G67" s="15">
        <f t="shared" si="7"/>
        <v>15635.04</v>
      </c>
    </row>
    <row r="68" spans="2:7" ht="15.75" thickBot="1" x14ac:dyDescent="0.3">
      <c r="B68" s="139" t="s">
        <v>1</v>
      </c>
      <c r="C68" s="140"/>
      <c r="D68" s="18"/>
      <c r="E68" s="15"/>
      <c r="F68" s="19">
        <f>SUM(F55:F67)</f>
        <v>49145.380000000005</v>
      </c>
      <c r="G68" s="19">
        <f>SUM(G55:G67)</f>
        <v>589744.56000000006</v>
      </c>
    </row>
    <row r="69" spans="2:7" ht="15.75" thickBot="1" x14ac:dyDescent="0.3">
      <c r="B69" s="102"/>
      <c r="C69" s="102"/>
      <c r="D69" s="103"/>
      <c r="E69" s="57"/>
      <c r="F69" s="104"/>
      <c r="G69" s="104"/>
    </row>
    <row r="70" spans="2:7" ht="47.25" customHeight="1" thickBot="1" x14ac:dyDescent="0.3">
      <c r="B70" s="138" t="s">
        <v>122</v>
      </c>
      <c r="C70" s="138"/>
      <c r="D70" s="138"/>
      <c r="E70" s="138"/>
      <c r="F70" s="138"/>
      <c r="G70" s="138"/>
    </row>
    <row r="71" spans="2:7" ht="45.75" thickBot="1" x14ac:dyDescent="0.3">
      <c r="B71" s="16" t="s">
        <v>0</v>
      </c>
      <c r="C71" s="17" t="s">
        <v>10</v>
      </c>
      <c r="D71" s="17" t="s">
        <v>11</v>
      </c>
      <c r="E71" s="17" t="s">
        <v>12</v>
      </c>
      <c r="F71" s="17" t="s">
        <v>13</v>
      </c>
      <c r="G71" s="17" t="s">
        <v>14</v>
      </c>
    </row>
    <row r="72" spans="2:7" ht="15.75" thickBot="1" x14ac:dyDescent="0.3">
      <c r="B72" s="14">
        <v>1</v>
      </c>
      <c r="C72" s="15" t="s">
        <v>105</v>
      </c>
      <c r="D72" s="14">
        <v>1</v>
      </c>
      <c r="E72" s="15">
        <v>3910.23</v>
      </c>
      <c r="F72" s="15">
        <f>E72*D72</f>
        <v>3910.23</v>
      </c>
      <c r="G72" s="15">
        <f>12*F72</f>
        <v>46922.76</v>
      </c>
    </row>
    <row r="73" spans="2:7" ht="15.75" thickBot="1" x14ac:dyDescent="0.3">
      <c r="B73" s="14">
        <v>2</v>
      </c>
      <c r="C73" s="14" t="s">
        <v>106</v>
      </c>
      <c r="D73" s="14">
        <v>3</v>
      </c>
      <c r="E73" s="15">
        <v>2877.54</v>
      </c>
      <c r="F73" s="15">
        <f>E73*D73</f>
        <v>8632.619999999999</v>
      </c>
      <c r="G73" s="15">
        <f>F73*12</f>
        <v>103591.43999999999</v>
      </c>
    </row>
    <row r="74" spans="2:7" ht="15.75" thickBot="1" x14ac:dyDescent="0.3">
      <c r="B74" s="14">
        <v>3</v>
      </c>
      <c r="C74" s="14" t="s">
        <v>107</v>
      </c>
      <c r="D74" s="14">
        <v>1</v>
      </c>
      <c r="E74" s="15">
        <v>3825.99</v>
      </c>
      <c r="F74" s="15">
        <f>E74*D74</f>
        <v>3825.99</v>
      </c>
      <c r="G74" s="15">
        <f>F74*12</f>
        <v>45911.88</v>
      </c>
    </row>
    <row r="75" spans="2:7" ht="15.75" thickBot="1" x14ac:dyDescent="0.3">
      <c r="B75" s="14">
        <v>4</v>
      </c>
      <c r="C75" s="14" t="s">
        <v>108</v>
      </c>
      <c r="D75" s="14">
        <v>1</v>
      </c>
      <c r="E75" s="15">
        <v>2906.83</v>
      </c>
      <c r="F75" s="15">
        <f t="shared" ref="F75:F84" si="8">E75*D75</f>
        <v>2906.83</v>
      </c>
      <c r="G75" s="15">
        <f t="shared" ref="G75:G84" si="9">F75*12</f>
        <v>34881.96</v>
      </c>
    </row>
    <row r="76" spans="2:7" ht="15.75" thickBot="1" x14ac:dyDescent="0.3">
      <c r="B76" s="14">
        <v>5</v>
      </c>
      <c r="C76" s="14" t="s">
        <v>109</v>
      </c>
      <c r="D76" s="14">
        <v>1</v>
      </c>
      <c r="E76" s="15">
        <v>3867.5</v>
      </c>
      <c r="F76" s="15">
        <f t="shared" si="8"/>
        <v>3867.5</v>
      </c>
      <c r="G76" s="15">
        <f t="shared" si="9"/>
        <v>46410</v>
      </c>
    </row>
    <row r="77" spans="2:7" ht="15.75" thickBot="1" x14ac:dyDescent="0.3">
      <c r="B77" s="14">
        <v>6</v>
      </c>
      <c r="C77" s="14" t="s">
        <v>110</v>
      </c>
      <c r="D77" s="14">
        <v>2</v>
      </c>
      <c r="E77" s="15">
        <v>3010.12</v>
      </c>
      <c r="F77" s="15">
        <f t="shared" si="8"/>
        <v>6020.24</v>
      </c>
      <c r="G77" s="15">
        <f t="shared" si="9"/>
        <v>72242.880000000005</v>
      </c>
    </row>
    <row r="78" spans="2:7" ht="15.75" thickBot="1" x14ac:dyDescent="0.3">
      <c r="B78" s="14">
        <v>7</v>
      </c>
      <c r="C78" s="14" t="s">
        <v>124</v>
      </c>
      <c r="D78" s="14">
        <v>0</v>
      </c>
      <c r="E78" s="15">
        <v>0</v>
      </c>
      <c r="F78" s="15">
        <f t="shared" si="8"/>
        <v>0</v>
      </c>
      <c r="G78" s="15">
        <f t="shared" si="9"/>
        <v>0</v>
      </c>
    </row>
    <row r="79" spans="2:7" ht="15.75" thickBot="1" x14ac:dyDescent="0.3">
      <c r="B79" s="14">
        <v>8</v>
      </c>
      <c r="C79" s="14" t="s">
        <v>111</v>
      </c>
      <c r="D79" s="14">
        <v>1</v>
      </c>
      <c r="E79" s="15">
        <v>2851.09</v>
      </c>
      <c r="F79" s="15">
        <f t="shared" si="8"/>
        <v>2851.09</v>
      </c>
      <c r="G79" s="15">
        <f t="shared" si="9"/>
        <v>34213.08</v>
      </c>
    </row>
    <row r="80" spans="2:7" ht="15.75" thickBot="1" x14ac:dyDescent="0.3">
      <c r="B80" s="14">
        <v>9</v>
      </c>
      <c r="C80" s="14" t="s">
        <v>112</v>
      </c>
      <c r="D80" s="14">
        <v>2</v>
      </c>
      <c r="E80" s="15">
        <v>3489.03</v>
      </c>
      <c r="F80" s="15">
        <f t="shared" si="8"/>
        <v>6978.06</v>
      </c>
      <c r="G80" s="15">
        <f t="shared" si="9"/>
        <v>83736.72</v>
      </c>
    </row>
    <row r="81" spans="2:7" ht="15.75" thickBot="1" x14ac:dyDescent="0.3">
      <c r="B81" s="14">
        <v>10</v>
      </c>
      <c r="C81" s="14" t="s">
        <v>119</v>
      </c>
      <c r="D81" s="14">
        <v>0</v>
      </c>
      <c r="E81" s="15">
        <v>0</v>
      </c>
      <c r="F81" s="15">
        <f t="shared" si="8"/>
        <v>0</v>
      </c>
      <c r="G81" s="15">
        <f t="shared" si="9"/>
        <v>0</v>
      </c>
    </row>
    <row r="82" spans="2:7" ht="15.75" thickBot="1" x14ac:dyDescent="0.3">
      <c r="B82" s="14">
        <v>11</v>
      </c>
      <c r="C82" s="14" t="s">
        <v>113</v>
      </c>
      <c r="D82" s="14">
        <v>1</v>
      </c>
      <c r="E82" s="15">
        <v>3918.05</v>
      </c>
      <c r="F82" s="15">
        <f t="shared" si="8"/>
        <v>3918.05</v>
      </c>
      <c r="G82" s="15">
        <f t="shared" si="9"/>
        <v>47016.600000000006</v>
      </c>
    </row>
    <row r="83" spans="2:7" ht="15.75" thickBot="1" x14ac:dyDescent="0.3">
      <c r="B83" s="14">
        <v>12</v>
      </c>
      <c r="C83" s="14" t="s">
        <v>114</v>
      </c>
      <c r="D83" s="14">
        <v>1</v>
      </c>
      <c r="E83" s="15">
        <v>7033.06</v>
      </c>
      <c r="F83" s="15">
        <f t="shared" si="8"/>
        <v>7033.06</v>
      </c>
      <c r="G83" s="15">
        <f t="shared" si="9"/>
        <v>84396.72</v>
      </c>
    </row>
    <row r="84" spans="2:7" ht="15.75" thickBot="1" x14ac:dyDescent="0.3">
      <c r="B84" s="14">
        <v>12</v>
      </c>
      <c r="C84" s="14" t="s">
        <v>115</v>
      </c>
      <c r="D84" s="14">
        <v>1</v>
      </c>
      <c r="E84" s="15">
        <v>1302.92</v>
      </c>
      <c r="F84" s="15">
        <f t="shared" si="8"/>
        <v>1302.92</v>
      </c>
      <c r="G84" s="15">
        <f t="shared" si="9"/>
        <v>15635.04</v>
      </c>
    </row>
    <row r="85" spans="2:7" ht="15.75" thickBot="1" x14ac:dyDescent="0.3">
      <c r="B85" s="139" t="s">
        <v>1</v>
      </c>
      <c r="C85" s="140"/>
      <c r="D85" s="18"/>
      <c r="E85" s="15"/>
      <c r="F85" s="19">
        <f>SUM(F72:F84)</f>
        <v>51246.59</v>
      </c>
      <c r="G85" s="19">
        <f>SUM(G72:G84)</f>
        <v>614959.07999999996</v>
      </c>
    </row>
    <row r="86" spans="2:7" ht="15.75" thickBot="1" x14ac:dyDescent="0.3">
      <c r="B86" s="102"/>
      <c r="C86" s="102"/>
      <c r="D86" s="103"/>
      <c r="E86" s="57"/>
      <c r="F86" s="104"/>
      <c r="G86" s="104"/>
    </row>
    <row r="87" spans="2:7" ht="33.75" customHeight="1" thickBot="1" x14ac:dyDescent="0.3">
      <c r="B87" s="138" t="s">
        <v>126</v>
      </c>
      <c r="C87" s="138"/>
      <c r="D87" s="138"/>
      <c r="E87" s="138"/>
      <c r="F87" s="138"/>
      <c r="G87" s="138"/>
    </row>
    <row r="88" spans="2:7" x14ac:dyDescent="0.25">
      <c r="B88" s="102"/>
      <c r="C88" s="102"/>
      <c r="D88" s="103"/>
      <c r="E88" s="57"/>
      <c r="F88" s="104"/>
      <c r="G88" s="104"/>
    </row>
    <row r="89" spans="2:7" ht="15.75" thickBot="1" x14ac:dyDescent="0.3">
      <c r="B89" s="102"/>
      <c r="C89" s="102"/>
      <c r="D89" s="103"/>
      <c r="E89" s="57"/>
      <c r="F89" s="104"/>
      <c r="G89" s="104"/>
    </row>
    <row r="90" spans="2:7" ht="38.25" customHeight="1" thickBot="1" x14ac:dyDescent="0.3">
      <c r="B90" s="138" t="s">
        <v>125</v>
      </c>
      <c r="C90" s="138"/>
      <c r="D90" s="138"/>
      <c r="E90" s="138"/>
      <c r="F90" s="138"/>
      <c r="G90" s="138"/>
    </row>
    <row r="91" spans="2:7" ht="45.75" thickBot="1" x14ac:dyDescent="0.3">
      <c r="B91" s="16" t="s">
        <v>0</v>
      </c>
      <c r="C91" s="17" t="s">
        <v>10</v>
      </c>
      <c r="D91" s="17" t="s">
        <v>11</v>
      </c>
      <c r="E91" s="17" t="s">
        <v>12</v>
      </c>
      <c r="F91" s="17" t="s">
        <v>13</v>
      </c>
      <c r="G91" s="17" t="s">
        <v>14</v>
      </c>
    </row>
    <row r="92" spans="2:7" ht="15.75" thickBot="1" x14ac:dyDescent="0.3">
      <c r="B92" s="14">
        <v>1</v>
      </c>
      <c r="C92" s="15" t="s">
        <v>105</v>
      </c>
      <c r="D92" s="14">
        <v>1</v>
      </c>
      <c r="E92" s="15">
        <v>3910.23</v>
      </c>
      <c r="F92" s="15">
        <f>E92*D92</f>
        <v>3910.23</v>
      </c>
      <c r="G92" s="15">
        <f>12*F92</f>
        <v>46922.76</v>
      </c>
    </row>
    <row r="93" spans="2:7" ht="15.75" thickBot="1" x14ac:dyDescent="0.3">
      <c r="B93" s="14">
        <v>2</v>
      </c>
      <c r="C93" s="14" t="s">
        <v>106</v>
      </c>
      <c r="D93" s="14">
        <v>3</v>
      </c>
      <c r="E93" s="15">
        <v>2877.54</v>
      </c>
      <c r="F93" s="15">
        <f>E93*D93</f>
        <v>8632.619999999999</v>
      </c>
      <c r="G93" s="15">
        <f>F93*12</f>
        <v>103591.43999999999</v>
      </c>
    </row>
    <row r="94" spans="2:7" ht="15.75" thickBot="1" x14ac:dyDescent="0.3">
      <c r="B94" s="14">
        <v>3</v>
      </c>
      <c r="C94" s="14" t="s">
        <v>107</v>
      </c>
      <c r="D94" s="14">
        <v>1</v>
      </c>
      <c r="E94" s="15">
        <v>3825.99</v>
      </c>
      <c r="F94" s="15">
        <f>E94*D94</f>
        <v>3825.99</v>
      </c>
      <c r="G94" s="15">
        <f>F94*12</f>
        <v>45911.88</v>
      </c>
    </row>
    <row r="95" spans="2:7" ht="15.75" thickBot="1" x14ac:dyDescent="0.3">
      <c r="B95" s="14">
        <v>4</v>
      </c>
      <c r="C95" s="14" t="s">
        <v>108</v>
      </c>
      <c r="D95" s="14">
        <v>1</v>
      </c>
      <c r="E95" s="15">
        <v>2906.83</v>
      </c>
      <c r="F95" s="15">
        <f t="shared" ref="F95:F104" si="10">E95*D95</f>
        <v>2906.83</v>
      </c>
      <c r="G95" s="15">
        <f t="shared" ref="G95:G104" si="11">F95*12</f>
        <v>34881.96</v>
      </c>
    </row>
    <row r="96" spans="2:7" ht="15.75" thickBot="1" x14ac:dyDescent="0.3">
      <c r="B96" s="14">
        <v>5</v>
      </c>
      <c r="C96" s="14" t="s">
        <v>109</v>
      </c>
      <c r="D96" s="14">
        <v>1</v>
      </c>
      <c r="E96" s="15">
        <v>3867.5</v>
      </c>
      <c r="F96" s="15">
        <f t="shared" si="10"/>
        <v>3867.5</v>
      </c>
      <c r="G96" s="15">
        <f t="shared" si="11"/>
        <v>46410</v>
      </c>
    </row>
    <row r="97" spans="2:7" ht="15.75" thickBot="1" x14ac:dyDescent="0.3">
      <c r="B97" s="14">
        <v>6</v>
      </c>
      <c r="C97" s="14" t="s">
        <v>110</v>
      </c>
      <c r="D97" s="14">
        <v>2</v>
      </c>
      <c r="E97" s="15">
        <v>3010.12</v>
      </c>
      <c r="F97" s="15">
        <f t="shared" si="10"/>
        <v>6020.24</v>
      </c>
      <c r="G97" s="15">
        <f t="shared" si="11"/>
        <v>72242.880000000005</v>
      </c>
    </row>
    <row r="98" spans="2:7" ht="15.75" thickBot="1" x14ac:dyDescent="0.3">
      <c r="B98" s="14">
        <v>7</v>
      </c>
      <c r="C98" s="14" t="s">
        <v>124</v>
      </c>
      <c r="D98" s="14">
        <v>0</v>
      </c>
      <c r="E98" s="15">
        <v>0</v>
      </c>
      <c r="F98" s="15">
        <f t="shared" si="10"/>
        <v>0</v>
      </c>
      <c r="G98" s="15">
        <f t="shared" si="11"/>
        <v>0</v>
      </c>
    </row>
    <row r="99" spans="2:7" ht="15.75" thickBot="1" x14ac:dyDescent="0.3">
      <c r="B99" s="14">
        <v>8</v>
      </c>
      <c r="C99" s="14" t="s">
        <v>111</v>
      </c>
      <c r="D99" s="14">
        <v>1</v>
      </c>
      <c r="E99" s="15">
        <v>2851.09</v>
      </c>
      <c r="F99" s="15">
        <f t="shared" si="10"/>
        <v>2851.09</v>
      </c>
      <c r="G99" s="15">
        <f t="shared" si="11"/>
        <v>34213.08</v>
      </c>
    </row>
    <row r="100" spans="2:7" ht="15.75" thickBot="1" x14ac:dyDescent="0.3">
      <c r="B100" s="14">
        <v>9</v>
      </c>
      <c r="C100" s="14" t="s">
        <v>112</v>
      </c>
      <c r="D100" s="14">
        <v>2</v>
      </c>
      <c r="E100" s="15">
        <v>3489.03</v>
      </c>
      <c r="F100" s="15">
        <f t="shared" si="10"/>
        <v>6978.06</v>
      </c>
      <c r="G100" s="15">
        <f t="shared" si="11"/>
        <v>83736.72</v>
      </c>
    </row>
    <row r="101" spans="2:7" ht="15.75" thickBot="1" x14ac:dyDescent="0.3">
      <c r="B101" s="14">
        <v>10</v>
      </c>
      <c r="C101" s="14" t="s">
        <v>119</v>
      </c>
      <c r="D101" s="14">
        <v>0</v>
      </c>
      <c r="E101" s="15">
        <v>0</v>
      </c>
      <c r="F101" s="15">
        <f t="shared" si="10"/>
        <v>0</v>
      </c>
      <c r="G101" s="15">
        <f t="shared" si="11"/>
        <v>0</v>
      </c>
    </row>
    <row r="102" spans="2:7" ht="15.75" thickBot="1" x14ac:dyDescent="0.3">
      <c r="B102" s="14">
        <v>11</v>
      </c>
      <c r="C102" s="14" t="s">
        <v>113</v>
      </c>
      <c r="D102" s="14">
        <v>1</v>
      </c>
      <c r="E102" s="15">
        <v>3918.05</v>
      </c>
      <c r="F102" s="15">
        <f t="shared" si="10"/>
        <v>3918.05</v>
      </c>
      <c r="G102" s="15">
        <f t="shared" si="11"/>
        <v>47016.600000000006</v>
      </c>
    </row>
    <row r="103" spans="2:7" ht="15.75" thickBot="1" x14ac:dyDescent="0.3">
      <c r="B103" s="14">
        <v>12</v>
      </c>
      <c r="C103" s="14" t="s">
        <v>114</v>
      </c>
      <c r="D103" s="14">
        <v>1</v>
      </c>
      <c r="E103" s="15">
        <v>7033.06</v>
      </c>
      <c r="F103" s="15">
        <f t="shared" si="10"/>
        <v>7033.06</v>
      </c>
      <c r="G103" s="15">
        <f t="shared" si="11"/>
        <v>84396.72</v>
      </c>
    </row>
    <row r="104" spans="2:7" ht="15.75" thickBot="1" x14ac:dyDescent="0.3">
      <c r="B104" s="14">
        <v>12</v>
      </c>
      <c r="C104" s="14" t="s">
        <v>115</v>
      </c>
      <c r="D104" s="14">
        <v>1</v>
      </c>
      <c r="E104" s="15">
        <v>1302.92</v>
      </c>
      <c r="F104" s="15">
        <f t="shared" si="10"/>
        <v>1302.92</v>
      </c>
      <c r="G104" s="15">
        <f t="shared" si="11"/>
        <v>15635.04</v>
      </c>
    </row>
    <row r="105" spans="2:7" ht="15.75" thickBot="1" x14ac:dyDescent="0.3">
      <c r="B105" s="139" t="s">
        <v>1</v>
      </c>
      <c r="C105" s="140"/>
      <c r="D105" s="18"/>
      <c r="E105" s="15"/>
      <c r="F105" s="19">
        <f>SUM(F92:F104)</f>
        <v>51246.59</v>
      </c>
      <c r="G105" s="19">
        <f>SUM(G92:G104)</f>
        <v>614959.07999999996</v>
      </c>
    </row>
    <row r="106" spans="2:7" x14ac:dyDescent="0.25">
      <c r="B106" s="102"/>
      <c r="C106" s="102"/>
      <c r="D106" s="103"/>
      <c r="E106" s="57"/>
      <c r="F106" s="104"/>
      <c r="G106" s="104"/>
    </row>
    <row r="107" spans="2:7" ht="15.75" thickBot="1" x14ac:dyDescent="0.3">
      <c r="B107" s="102"/>
      <c r="C107" s="102"/>
      <c r="D107" s="103"/>
      <c r="E107" s="57"/>
      <c r="F107" s="104"/>
      <c r="G107" s="104"/>
    </row>
    <row r="108" spans="2:7" ht="45" customHeight="1" thickBot="1" x14ac:dyDescent="0.3">
      <c r="B108" s="141" t="s">
        <v>127</v>
      </c>
      <c r="C108" s="142"/>
      <c r="D108" s="142"/>
      <c r="E108" s="142"/>
      <c r="F108" s="142"/>
      <c r="G108" s="143"/>
    </row>
    <row r="109" spans="2:7" ht="45.75" thickBot="1" x14ac:dyDescent="0.3">
      <c r="B109" s="16" t="s">
        <v>0</v>
      </c>
      <c r="C109" s="17" t="s">
        <v>10</v>
      </c>
      <c r="D109" s="17" t="s">
        <v>11</v>
      </c>
      <c r="E109" s="17" t="s">
        <v>12</v>
      </c>
      <c r="F109" s="17" t="s">
        <v>13</v>
      </c>
      <c r="G109" s="17" t="s">
        <v>14</v>
      </c>
    </row>
    <row r="110" spans="2:7" ht="15.75" thickBot="1" x14ac:dyDescent="0.3">
      <c r="B110" s="14">
        <v>1</v>
      </c>
      <c r="C110" s="14" t="s">
        <v>105</v>
      </c>
      <c r="D110" s="14">
        <v>1</v>
      </c>
      <c r="E110" s="14">
        <v>4075.91</v>
      </c>
      <c r="F110" s="15">
        <f>E110*D110</f>
        <v>4075.91</v>
      </c>
      <c r="G110" s="15">
        <f>12*F110</f>
        <v>48910.92</v>
      </c>
    </row>
    <row r="111" spans="2:7" ht="15.75" thickBot="1" x14ac:dyDescent="0.3">
      <c r="B111" s="14">
        <v>2</v>
      </c>
      <c r="C111" s="14" t="s">
        <v>106</v>
      </c>
      <c r="D111" s="14">
        <v>3</v>
      </c>
      <c r="E111" s="14">
        <v>2995.33</v>
      </c>
      <c r="F111" s="15">
        <f>E111*D111</f>
        <v>8985.99</v>
      </c>
      <c r="G111" s="15">
        <f>F111*12</f>
        <v>107831.88</v>
      </c>
    </row>
    <row r="112" spans="2:7" ht="15.75" thickBot="1" x14ac:dyDescent="0.3">
      <c r="B112" s="14">
        <v>3</v>
      </c>
      <c r="C112" s="14" t="s">
        <v>107</v>
      </c>
      <c r="D112" s="14">
        <v>1</v>
      </c>
      <c r="E112" s="14">
        <v>3987.61</v>
      </c>
      <c r="F112" s="15">
        <f>E112*D112</f>
        <v>3987.61</v>
      </c>
      <c r="G112" s="15">
        <f>F112*12</f>
        <v>47851.32</v>
      </c>
    </row>
    <row r="113" spans="2:7" ht="15.75" thickBot="1" x14ac:dyDescent="0.3">
      <c r="B113" s="14">
        <v>4</v>
      </c>
      <c r="C113" s="14" t="s">
        <v>108</v>
      </c>
      <c r="D113" s="14">
        <v>1</v>
      </c>
      <c r="E113" s="14">
        <v>3025.99</v>
      </c>
      <c r="F113" s="15">
        <f t="shared" ref="F113:F122" si="12">E113*D113</f>
        <v>3025.99</v>
      </c>
      <c r="G113" s="15">
        <f t="shared" ref="G113:G122" si="13">F113*12</f>
        <v>36311.879999999997</v>
      </c>
    </row>
    <row r="114" spans="2:7" ht="15.75" thickBot="1" x14ac:dyDescent="0.3">
      <c r="B114" s="14">
        <v>5</v>
      </c>
      <c r="C114" s="14" t="s">
        <v>109</v>
      </c>
      <c r="D114" s="14">
        <v>1</v>
      </c>
      <c r="E114" s="14">
        <v>4030.99</v>
      </c>
      <c r="F114" s="15">
        <f t="shared" si="12"/>
        <v>4030.99</v>
      </c>
      <c r="G114" s="15">
        <f t="shared" si="13"/>
        <v>48371.88</v>
      </c>
    </row>
    <row r="115" spans="2:7" ht="15.75" thickBot="1" x14ac:dyDescent="0.3">
      <c r="B115" s="14">
        <v>6</v>
      </c>
      <c r="C115" s="14" t="s">
        <v>110</v>
      </c>
      <c r="D115" s="14">
        <v>2</v>
      </c>
      <c r="E115" s="14">
        <v>3132.83</v>
      </c>
      <c r="F115" s="15">
        <f t="shared" si="12"/>
        <v>6265.66</v>
      </c>
      <c r="G115" s="15">
        <f t="shared" si="13"/>
        <v>75187.92</v>
      </c>
    </row>
    <row r="116" spans="2:7" ht="15.75" thickBot="1" x14ac:dyDescent="0.3">
      <c r="B116" s="14">
        <v>7</v>
      </c>
      <c r="C116" s="14" t="s">
        <v>124</v>
      </c>
      <c r="D116" s="14">
        <v>0</v>
      </c>
      <c r="E116" s="14">
        <v>0</v>
      </c>
      <c r="F116" s="15">
        <f t="shared" si="12"/>
        <v>0</v>
      </c>
      <c r="G116" s="15">
        <f t="shared" si="13"/>
        <v>0</v>
      </c>
    </row>
    <row r="117" spans="2:7" ht="15.75" thickBot="1" x14ac:dyDescent="0.3">
      <c r="B117" s="14">
        <v>8</v>
      </c>
      <c r="C117" s="14" t="s">
        <v>111</v>
      </c>
      <c r="D117" s="14">
        <v>1</v>
      </c>
      <c r="E117" s="14">
        <v>2968.87</v>
      </c>
      <c r="F117" s="15">
        <f t="shared" si="12"/>
        <v>2968.87</v>
      </c>
      <c r="G117" s="15">
        <f t="shared" si="13"/>
        <v>35626.44</v>
      </c>
    </row>
    <row r="118" spans="2:7" ht="15.75" thickBot="1" x14ac:dyDescent="0.3">
      <c r="B118" s="14">
        <v>9</v>
      </c>
      <c r="C118" s="14" t="s">
        <v>112</v>
      </c>
      <c r="D118" s="14">
        <v>2</v>
      </c>
      <c r="E118" s="14">
        <v>3635.39</v>
      </c>
      <c r="F118" s="15">
        <f t="shared" si="12"/>
        <v>7270.78</v>
      </c>
      <c r="G118" s="15">
        <f t="shared" si="13"/>
        <v>87249.36</v>
      </c>
    </row>
    <row r="119" spans="2:7" ht="15.75" thickBot="1" x14ac:dyDescent="0.3">
      <c r="B119" s="14">
        <v>10</v>
      </c>
      <c r="C119" s="14" t="s">
        <v>119</v>
      </c>
      <c r="D119" s="14">
        <v>0</v>
      </c>
      <c r="E119" s="14">
        <v>0</v>
      </c>
      <c r="F119" s="15">
        <f t="shared" si="12"/>
        <v>0</v>
      </c>
      <c r="G119" s="15">
        <f t="shared" si="13"/>
        <v>0</v>
      </c>
    </row>
    <row r="120" spans="2:7" ht="15.75" thickBot="1" x14ac:dyDescent="0.3">
      <c r="B120" s="14">
        <v>11</v>
      </c>
      <c r="C120" s="14" t="s">
        <v>113</v>
      </c>
      <c r="D120" s="14">
        <v>1</v>
      </c>
      <c r="E120" s="14">
        <v>4083.74</v>
      </c>
      <c r="F120" s="15">
        <f t="shared" si="12"/>
        <v>4083.74</v>
      </c>
      <c r="G120" s="15">
        <f t="shared" si="13"/>
        <v>49004.88</v>
      </c>
    </row>
    <row r="121" spans="2:7" ht="15.75" thickBot="1" x14ac:dyDescent="0.3">
      <c r="B121" s="14">
        <v>12</v>
      </c>
      <c r="C121" s="14" t="s">
        <v>114</v>
      </c>
      <c r="D121" s="14">
        <v>1</v>
      </c>
      <c r="E121" s="14">
        <v>7338.91</v>
      </c>
      <c r="F121" s="15">
        <f t="shared" si="12"/>
        <v>7338.91</v>
      </c>
      <c r="G121" s="15">
        <f t="shared" si="13"/>
        <v>88066.92</v>
      </c>
    </row>
    <row r="122" spans="2:7" ht="15.75" thickBot="1" x14ac:dyDescent="0.3">
      <c r="B122" s="14">
        <v>12</v>
      </c>
      <c r="C122" s="14" t="s">
        <v>115</v>
      </c>
      <c r="D122" s="14">
        <v>1</v>
      </c>
      <c r="E122" s="14">
        <v>1302.92</v>
      </c>
      <c r="F122" s="15">
        <f t="shared" si="12"/>
        <v>1302.92</v>
      </c>
      <c r="G122" s="15">
        <f t="shared" si="13"/>
        <v>15635.04</v>
      </c>
    </row>
    <row r="123" spans="2:7" ht="15.75" thickBot="1" x14ac:dyDescent="0.3">
      <c r="B123" s="139" t="s">
        <v>1</v>
      </c>
      <c r="C123" s="140"/>
      <c r="D123" s="18"/>
      <c r="E123" s="15"/>
      <c r="F123" s="19">
        <f>SUM(F110:F122)</f>
        <v>53337.369999999995</v>
      </c>
      <c r="G123" s="19">
        <f>SUM(G110:G122)</f>
        <v>640048.44000000006</v>
      </c>
    </row>
    <row r="124" spans="2:7" ht="15.75" thickBot="1" x14ac:dyDescent="0.3">
      <c r="B124" s="102"/>
      <c r="C124" s="102"/>
      <c r="D124" s="103"/>
      <c r="E124" s="57"/>
      <c r="F124" s="104"/>
      <c r="G124" s="104"/>
    </row>
    <row r="125" spans="2:7" ht="34.5" customHeight="1" thickBot="1" x14ac:dyDescent="0.3">
      <c r="B125" s="138" t="s">
        <v>128</v>
      </c>
      <c r="C125" s="138"/>
      <c r="D125" s="138"/>
      <c r="E125" s="138"/>
      <c r="F125" s="138"/>
      <c r="G125" s="138"/>
    </row>
    <row r="126" spans="2:7" ht="45.75" thickBot="1" x14ac:dyDescent="0.3">
      <c r="B126" s="16" t="s">
        <v>0</v>
      </c>
      <c r="C126" s="17" t="s">
        <v>10</v>
      </c>
      <c r="D126" s="17" t="s">
        <v>11</v>
      </c>
      <c r="E126" s="17" t="s">
        <v>12</v>
      </c>
      <c r="F126" s="17" t="s">
        <v>13</v>
      </c>
      <c r="G126" s="17" t="s">
        <v>14</v>
      </c>
    </row>
    <row r="127" spans="2:7" ht="15.75" thickBot="1" x14ac:dyDescent="0.3">
      <c r="B127" s="14">
        <v>1</v>
      </c>
      <c r="C127" s="15" t="s">
        <v>105</v>
      </c>
      <c r="D127" s="14">
        <v>1</v>
      </c>
      <c r="E127" s="14">
        <v>4075.91</v>
      </c>
      <c r="F127" s="15">
        <f>E127*D127</f>
        <v>4075.91</v>
      </c>
      <c r="G127" s="15">
        <f>12*F127</f>
        <v>48910.92</v>
      </c>
    </row>
    <row r="128" spans="2:7" ht="15.75" thickBot="1" x14ac:dyDescent="0.3">
      <c r="B128" s="14">
        <v>2</v>
      </c>
      <c r="C128" s="14" t="s">
        <v>106</v>
      </c>
      <c r="D128" s="14">
        <v>3</v>
      </c>
      <c r="E128" s="14">
        <v>2995.33</v>
      </c>
      <c r="F128" s="15">
        <f>E128*D128</f>
        <v>8985.99</v>
      </c>
      <c r="G128" s="15">
        <f>F128*12</f>
        <v>107831.88</v>
      </c>
    </row>
    <row r="129" spans="2:7" ht="15.75" thickBot="1" x14ac:dyDescent="0.3">
      <c r="B129" s="14">
        <v>3</v>
      </c>
      <c r="C129" s="14" t="s">
        <v>107</v>
      </c>
      <c r="D129" s="14">
        <v>1</v>
      </c>
      <c r="E129" s="14">
        <v>3987.61</v>
      </c>
      <c r="F129" s="15">
        <f>E129*D129</f>
        <v>3987.61</v>
      </c>
      <c r="G129" s="15">
        <f>F129*12</f>
        <v>47851.32</v>
      </c>
    </row>
    <row r="130" spans="2:7" ht="15.75" thickBot="1" x14ac:dyDescent="0.3">
      <c r="B130" s="14">
        <v>4</v>
      </c>
      <c r="C130" s="14" t="s">
        <v>108</v>
      </c>
      <c r="D130" s="14">
        <v>1</v>
      </c>
      <c r="E130" s="14">
        <v>3025.99</v>
      </c>
      <c r="F130" s="15">
        <f t="shared" ref="F130:F139" si="14">E130*D130</f>
        <v>3025.99</v>
      </c>
      <c r="G130" s="15">
        <f t="shared" ref="G130:G139" si="15">F130*12</f>
        <v>36311.879999999997</v>
      </c>
    </row>
    <row r="131" spans="2:7" ht="15.75" thickBot="1" x14ac:dyDescent="0.3">
      <c r="B131" s="14">
        <v>5</v>
      </c>
      <c r="C131" s="14" t="s">
        <v>109</v>
      </c>
      <c r="D131" s="14">
        <v>1</v>
      </c>
      <c r="E131" s="14">
        <v>4030.99</v>
      </c>
      <c r="F131" s="15">
        <f t="shared" si="14"/>
        <v>4030.99</v>
      </c>
      <c r="G131" s="15">
        <f t="shared" si="15"/>
        <v>48371.88</v>
      </c>
    </row>
    <row r="132" spans="2:7" ht="15.75" thickBot="1" x14ac:dyDescent="0.3">
      <c r="B132" s="14">
        <v>6</v>
      </c>
      <c r="C132" s="14" t="s">
        <v>110</v>
      </c>
      <c r="D132" s="14">
        <v>2</v>
      </c>
      <c r="E132" s="14">
        <v>3132.83</v>
      </c>
      <c r="F132" s="15">
        <f t="shared" si="14"/>
        <v>6265.66</v>
      </c>
      <c r="G132" s="15">
        <f t="shared" si="15"/>
        <v>75187.92</v>
      </c>
    </row>
    <row r="133" spans="2:7" ht="15.75" thickBot="1" x14ac:dyDescent="0.3">
      <c r="B133" s="14">
        <v>7</v>
      </c>
      <c r="C133" s="14" t="s">
        <v>124</v>
      </c>
      <c r="D133" s="14">
        <v>0</v>
      </c>
      <c r="E133" s="14">
        <v>0</v>
      </c>
      <c r="F133" s="15">
        <f t="shared" si="14"/>
        <v>0</v>
      </c>
      <c r="G133" s="15">
        <f t="shared" si="15"/>
        <v>0</v>
      </c>
    </row>
    <row r="134" spans="2:7" ht="15.75" thickBot="1" x14ac:dyDescent="0.3">
      <c r="B134" s="14">
        <v>8</v>
      </c>
      <c r="C134" s="14" t="s">
        <v>111</v>
      </c>
      <c r="D134" s="14">
        <v>1</v>
      </c>
      <c r="E134" s="14">
        <v>2968.87</v>
      </c>
      <c r="F134" s="15">
        <f t="shared" si="14"/>
        <v>2968.87</v>
      </c>
      <c r="G134" s="15">
        <f t="shared" si="15"/>
        <v>35626.44</v>
      </c>
    </row>
    <row r="135" spans="2:7" ht="15.75" thickBot="1" x14ac:dyDescent="0.3">
      <c r="B135" s="14">
        <v>9</v>
      </c>
      <c r="C135" s="14" t="s">
        <v>112</v>
      </c>
      <c r="D135" s="14">
        <v>2</v>
      </c>
      <c r="E135" s="14">
        <v>3635.39</v>
      </c>
      <c r="F135" s="15">
        <f t="shared" si="14"/>
        <v>7270.78</v>
      </c>
      <c r="G135" s="15">
        <f t="shared" si="15"/>
        <v>87249.36</v>
      </c>
    </row>
    <row r="136" spans="2:7" ht="15.75" thickBot="1" x14ac:dyDescent="0.3">
      <c r="B136" s="14">
        <v>10</v>
      </c>
      <c r="C136" s="14" t="s">
        <v>119</v>
      </c>
      <c r="D136" s="14">
        <v>0</v>
      </c>
      <c r="E136" s="14">
        <v>0</v>
      </c>
      <c r="F136" s="15">
        <f t="shared" si="14"/>
        <v>0</v>
      </c>
      <c r="G136" s="15">
        <f t="shared" si="15"/>
        <v>0</v>
      </c>
    </row>
    <row r="137" spans="2:7" ht="15.75" thickBot="1" x14ac:dyDescent="0.3">
      <c r="B137" s="14">
        <v>11</v>
      </c>
      <c r="C137" s="14" t="s">
        <v>113</v>
      </c>
      <c r="D137" s="14">
        <v>1</v>
      </c>
      <c r="E137" s="14">
        <v>4083.74</v>
      </c>
      <c r="F137" s="15">
        <f t="shared" si="14"/>
        <v>4083.74</v>
      </c>
      <c r="G137" s="15">
        <f t="shared" si="15"/>
        <v>49004.88</v>
      </c>
    </row>
    <row r="138" spans="2:7" ht="15.75" thickBot="1" x14ac:dyDescent="0.3">
      <c r="B138" s="14">
        <v>12</v>
      </c>
      <c r="C138" s="14" t="s">
        <v>114</v>
      </c>
      <c r="D138" s="14">
        <v>1</v>
      </c>
      <c r="E138" s="14">
        <v>7338.91</v>
      </c>
      <c r="F138" s="15">
        <f t="shared" si="14"/>
        <v>7338.91</v>
      </c>
      <c r="G138" s="15">
        <f t="shared" si="15"/>
        <v>88066.92</v>
      </c>
    </row>
    <row r="139" spans="2:7" ht="15.75" thickBot="1" x14ac:dyDescent="0.3">
      <c r="B139" s="14">
        <v>12</v>
      </c>
      <c r="C139" s="14" t="s">
        <v>115</v>
      </c>
      <c r="D139" s="14">
        <v>1</v>
      </c>
      <c r="E139" s="14">
        <v>1302.92</v>
      </c>
      <c r="F139" s="15">
        <f t="shared" si="14"/>
        <v>1302.92</v>
      </c>
      <c r="G139" s="15">
        <f t="shared" si="15"/>
        <v>15635.04</v>
      </c>
    </row>
    <row r="140" spans="2:7" ht="15.75" thickBot="1" x14ac:dyDescent="0.3">
      <c r="B140" s="139" t="s">
        <v>1</v>
      </c>
      <c r="C140" s="140"/>
      <c r="D140" s="18"/>
      <c r="E140" s="15"/>
      <c r="F140" s="19">
        <f>SUM(F127:F139)</f>
        <v>53337.369999999995</v>
      </c>
      <c r="G140" s="19">
        <f>SUM(G127:G139)</f>
        <v>640048.44000000006</v>
      </c>
    </row>
    <row r="141" spans="2:7" x14ac:dyDescent="0.25">
      <c r="B141" s="102"/>
      <c r="C141" s="102"/>
      <c r="D141" s="103"/>
      <c r="E141" s="57"/>
      <c r="F141" s="104"/>
      <c r="G141" s="104"/>
    </row>
    <row r="142" spans="2:7" ht="15.75" thickBot="1" x14ac:dyDescent="0.3">
      <c r="B142" s="102"/>
      <c r="C142" s="102"/>
      <c r="D142" s="103"/>
      <c r="E142" s="104"/>
      <c r="F142" s="104"/>
      <c r="G142" s="104"/>
    </row>
    <row r="143" spans="2:7" ht="33" customHeight="1" thickBot="1" x14ac:dyDescent="0.3">
      <c r="B143" s="141" t="s">
        <v>116</v>
      </c>
      <c r="C143" s="142"/>
      <c r="D143" s="142"/>
      <c r="E143" s="142"/>
      <c r="F143" s="142"/>
      <c r="G143" s="143"/>
    </row>
    <row r="144" spans="2:7" ht="45.75" thickBot="1" x14ac:dyDescent="0.3">
      <c r="B144" s="16" t="s">
        <v>0</v>
      </c>
      <c r="C144" s="17" t="s">
        <v>10</v>
      </c>
      <c r="D144" s="17" t="s">
        <v>11</v>
      </c>
      <c r="E144" s="17" t="s">
        <v>12</v>
      </c>
      <c r="F144" s="17" t="s">
        <v>13</v>
      </c>
      <c r="G144" s="17" t="s">
        <v>14</v>
      </c>
    </row>
    <row r="145" spans="2:14" ht="15.75" thickBot="1" x14ac:dyDescent="0.3">
      <c r="B145" s="14">
        <v>1</v>
      </c>
      <c r="C145" s="14" t="s">
        <v>105</v>
      </c>
      <c r="D145" s="14">
        <v>1</v>
      </c>
      <c r="E145" s="15">
        <v>4224.91</v>
      </c>
      <c r="F145" s="15">
        <f>E145*D145</f>
        <v>4224.91</v>
      </c>
      <c r="G145" s="15">
        <f>12*F145</f>
        <v>50698.92</v>
      </c>
    </row>
    <row r="146" spans="2:14" ht="15.75" thickBot="1" x14ac:dyDescent="0.3">
      <c r="B146" s="14">
        <v>2</v>
      </c>
      <c r="C146" s="14" t="s">
        <v>106</v>
      </c>
      <c r="D146" s="14">
        <v>3</v>
      </c>
      <c r="E146" s="15">
        <v>3101.54</v>
      </c>
      <c r="F146" s="15">
        <f>E146*D146</f>
        <v>9304.619999999999</v>
      </c>
      <c r="G146" s="15">
        <f>F146*12</f>
        <v>111655.43999999999</v>
      </c>
    </row>
    <row r="147" spans="2:14" ht="15.75" thickBot="1" x14ac:dyDescent="0.3">
      <c r="B147" s="14">
        <v>3</v>
      </c>
      <c r="C147" s="14" t="s">
        <v>107</v>
      </c>
      <c r="D147" s="14">
        <v>1</v>
      </c>
      <c r="E147" s="15">
        <v>4134.6099999999997</v>
      </c>
      <c r="F147" s="15">
        <f>E147*D147</f>
        <v>4134.6099999999997</v>
      </c>
      <c r="G147" s="15">
        <f>F147*12</f>
        <v>49615.319999999992</v>
      </c>
    </row>
    <row r="148" spans="2:14" ht="15.75" thickBot="1" x14ac:dyDescent="0.3">
      <c r="B148" s="14">
        <v>4</v>
      </c>
      <c r="C148" s="14" t="s">
        <v>108</v>
      </c>
      <c r="D148" s="14">
        <v>1</v>
      </c>
      <c r="E148" s="15">
        <v>3133.52</v>
      </c>
      <c r="F148" s="15">
        <f t="shared" ref="F148:F157" si="16">E148*D148</f>
        <v>3133.52</v>
      </c>
      <c r="G148" s="15">
        <f t="shared" ref="G148:G157" si="17">F148*12</f>
        <v>37602.239999999998</v>
      </c>
    </row>
    <row r="149" spans="2:14" ht="15.75" thickBot="1" x14ac:dyDescent="0.3">
      <c r="B149" s="14">
        <v>5</v>
      </c>
      <c r="C149" s="14" t="s">
        <v>109</v>
      </c>
      <c r="D149" s="14">
        <v>1</v>
      </c>
      <c r="E149" s="15">
        <v>4179.6400000000003</v>
      </c>
      <c r="F149" s="15">
        <f t="shared" si="16"/>
        <v>4179.6400000000003</v>
      </c>
      <c r="G149" s="15">
        <f t="shared" si="17"/>
        <v>50155.680000000008</v>
      </c>
    </row>
    <row r="150" spans="2:14" ht="15.75" thickBot="1" x14ac:dyDescent="0.3">
      <c r="B150" s="14">
        <v>6</v>
      </c>
      <c r="C150" s="14" t="s">
        <v>110</v>
      </c>
      <c r="D150" s="14">
        <v>2</v>
      </c>
      <c r="E150" s="15">
        <v>3243.46</v>
      </c>
      <c r="F150" s="15">
        <f t="shared" si="16"/>
        <v>6486.92</v>
      </c>
      <c r="G150" s="15">
        <f t="shared" si="17"/>
        <v>77843.040000000008</v>
      </c>
    </row>
    <row r="151" spans="2:14" ht="15.75" thickBot="1" x14ac:dyDescent="0.3">
      <c r="B151" s="14">
        <v>7</v>
      </c>
      <c r="C151" s="14" t="s">
        <v>124</v>
      </c>
      <c r="D151" s="14">
        <v>0</v>
      </c>
      <c r="E151" s="15">
        <v>0</v>
      </c>
      <c r="F151" s="15">
        <f t="shared" si="16"/>
        <v>0</v>
      </c>
      <c r="G151" s="15">
        <f t="shared" si="17"/>
        <v>0</v>
      </c>
    </row>
    <row r="152" spans="2:14" ht="15.75" thickBot="1" x14ac:dyDescent="0.3">
      <c r="B152" s="14">
        <v>8</v>
      </c>
      <c r="C152" s="14" t="s">
        <v>111</v>
      </c>
      <c r="D152" s="14">
        <v>1</v>
      </c>
      <c r="E152" s="15">
        <v>3075.07</v>
      </c>
      <c r="F152" s="15">
        <f t="shared" si="16"/>
        <v>3075.07</v>
      </c>
      <c r="G152" s="15">
        <f t="shared" si="17"/>
        <v>36900.840000000004</v>
      </c>
    </row>
    <row r="153" spans="2:14" ht="15.75" thickBot="1" x14ac:dyDescent="0.3">
      <c r="B153" s="14">
        <v>9</v>
      </c>
      <c r="C153" s="14" t="s">
        <v>112</v>
      </c>
      <c r="D153" s="14">
        <v>2</v>
      </c>
      <c r="E153" s="15">
        <v>3767.12</v>
      </c>
      <c r="F153" s="15">
        <f t="shared" si="16"/>
        <v>7534.24</v>
      </c>
      <c r="G153" s="15">
        <f t="shared" si="17"/>
        <v>90410.880000000005</v>
      </c>
    </row>
    <row r="154" spans="2:14" ht="15.75" thickBot="1" x14ac:dyDescent="0.3">
      <c r="B154" s="14">
        <v>10</v>
      </c>
      <c r="C154" s="14" t="s">
        <v>119</v>
      </c>
      <c r="D154" s="14">
        <v>0</v>
      </c>
      <c r="E154" s="15">
        <v>0</v>
      </c>
      <c r="F154" s="15">
        <f t="shared" si="16"/>
        <v>0</v>
      </c>
      <c r="G154" s="15">
        <f t="shared" si="17"/>
        <v>0</v>
      </c>
    </row>
    <row r="155" spans="2:14" ht="15.75" thickBot="1" x14ac:dyDescent="0.3">
      <c r="B155" s="14">
        <v>11</v>
      </c>
      <c r="C155" s="14" t="s">
        <v>113</v>
      </c>
      <c r="D155" s="14">
        <v>1</v>
      </c>
      <c r="E155" s="15">
        <v>4232.74</v>
      </c>
      <c r="F155" s="15">
        <f t="shared" si="16"/>
        <v>4232.74</v>
      </c>
      <c r="G155" s="15">
        <f t="shared" si="17"/>
        <v>50792.88</v>
      </c>
    </row>
    <row r="156" spans="2:14" ht="15.75" thickBot="1" x14ac:dyDescent="0.3">
      <c r="B156" s="14">
        <v>12</v>
      </c>
      <c r="C156" s="14" t="s">
        <v>114</v>
      </c>
      <c r="D156" s="14">
        <v>1</v>
      </c>
      <c r="E156" s="15">
        <v>7613.29</v>
      </c>
      <c r="F156" s="15">
        <f t="shared" si="16"/>
        <v>7613.29</v>
      </c>
      <c r="G156" s="15">
        <f t="shared" si="17"/>
        <v>91359.48</v>
      </c>
    </row>
    <row r="157" spans="2:14" ht="15.75" thickBot="1" x14ac:dyDescent="0.3">
      <c r="B157" s="14">
        <v>12</v>
      </c>
      <c r="C157" s="14" t="s">
        <v>115</v>
      </c>
      <c r="D157" s="14">
        <v>1</v>
      </c>
      <c r="E157" s="15">
        <v>1302.92</v>
      </c>
      <c r="F157" s="15">
        <f t="shared" si="16"/>
        <v>1302.92</v>
      </c>
      <c r="G157" s="15">
        <f t="shared" si="17"/>
        <v>15635.04</v>
      </c>
    </row>
    <row r="158" spans="2:14" ht="15.75" thickBot="1" x14ac:dyDescent="0.3">
      <c r="B158" s="139" t="s">
        <v>1</v>
      </c>
      <c r="C158" s="140"/>
      <c r="D158" s="18"/>
      <c r="E158" s="15">
        <f>SUM(E145:E157)</f>
        <v>42008.82</v>
      </c>
      <c r="F158" s="19">
        <f>SUM(F145:F157)</f>
        <v>55222.479999999996</v>
      </c>
      <c r="G158" s="19">
        <f>SUM(G145:G157)</f>
        <v>662669.76</v>
      </c>
    </row>
    <row r="159" spans="2:14" ht="15.75" thickBot="1" x14ac:dyDescent="0.3"/>
    <row r="160" spans="2:14" ht="15.75" thickBot="1" x14ac:dyDescent="0.3">
      <c r="B160" s="138" t="s">
        <v>134</v>
      </c>
      <c r="C160" s="138"/>
      <c r="D160" s="138"/>
      <c r="E160" s="138"/>
      <c r="F160" s="138"/>
      <c r="G160" s="138"/>
      <c r="I160" s="138" t="s">
        <v>136</v>
      </c>
      <c r="J160" s="138"/>
      <c r="K160" s="138"/>
      <c r="L160" s="138"/>
      <c r="M160" s="138"/>
      <c r="N160" s="138"/>
    </row>
    <row r="161" spans="2:14" ht="45.75" thickBot="1" x14ac:dyDescent="0.3">
      <c r="B161" s="16" t="s">
        <v>0</v>
      </c>
      <c r="C161" s="17" t="s">
        <v>10</v>
      </c>
      <c r="D161" s="17" t="s">
        <v>11</v>
      </c>
      <c r="E161" s="17" t="s">
        <v>12</v>
      </c>
      <c r="F161" s="17" t="s">
        <v>13</v>
      </c>
      <c r="G161" s="17" t="s">
        <v>14</v>
      </c>
      <c r="I161" s="16" t="s">
        <v>0</v>
      </c>
      <c r="J161" s="17" t="s">
        <v>10</v>
      </c>
      <c r="K161" s="17" t="s">
        <v>11</v>
      </c>
      <c r="L161" s="17" t="s">
        <v>12</v>
      </c>
      <c r="M161" s="17" t="s">
        <v>13</v>
      </c>
      <c r="N161" s="17" t="s">
        <v>14</v>
      </c>
    </row>
    <row r="162" spans="2:14" ht="15.75" thickBot="1" x14ac:dyDescent="0.3">
      <c r="B162" s="14">
        <v>1</v>
      </c>
      <c r="C162" s="14" t="s">
        <v>105</v>
      </c>
      <c r="D162" s="14">
        <v>1</v>
      </c>
      <c r="E162" s="15">
        <v>4224.91</v>
      </c>
      <c r="F162" s="15">
        <f>E162*D162</f>
        <v>4224.91</v>
      </c>
      <c r="G162" s="15">
        <f>12*F162</f>
        <v>50698.92</v>
      </c>
      <c r="I162" s="14">
        <v>1</v>
      </c>
      <c r="J162" s="14" t="s">
        <v>105</v>
      </c>
      <c r="K162" s="14">
        <v>1</v>
      </c>
      <c r="L162" s="15">
        <v>4224.91</v>
      </c>
      <c r="M162" s="15">
        <f>L162*K162</f>
        <v>4224.91</v>
      </c>
      <c r="N162" s="15">
        <f>12*M162</f>
        <v>50698.92</v>
      </c>
    </row>
    <row r="163" spans="2:14" ht="15.75" thickBot="1" x14ac:dyDescent="0.3">
      <c r="B163" s="14">
        <v>2</v>
      </c>
      <c r="C163" s="14" t="s">
        <v>106</v>
      </c>
      <c r="D163" s="14">
        <v>3</v>
      </c>
      <c r="E163" s="15">
        <v>3101.54</v>
      </c>
      <c r="F163" s="15">
        <f>E163*D163</f>
        <v>9304.619999999999</v>
      </c>
      <c r="G163" s="15">
        <f>F163*12</f>
        <v>111655.43999999999</v>
      </c>
      <c r="I163" s="14">
        <v>2</v>
      </c>
      <c r="J163" s="14" t="s">
        <v>106</v>
      </c>
      <c r="K163" s="14">
        <v>1</v>
      </c>
      <c r="L163" s="15">
        <v>3101.54</v>
      </c>
      <c r="M163" s="15">
        <f>L163*K163</f>
        <v>3101.54</v>
      </c>
      <c r="N163" s="15">
        <f>M163*12</f>
        <v>37218.479999999996</v>
      </c>
    </row>
    <row r="164" spans="2:14" ht="15.75" thickBot="1" x14ac:dyDescent="0.3">
      <c r="B164" s="14">
        <v>3</v>
      </c>
      <c r="C164" s="14" t="s">
        <v>107</v>
      </c>
      <c r="D164" s="14">
        <v>1</v>
      </c>
      <c r="E164" s="15">
        <v>4134.6099999999997</v>
      </c>
      <c r="F164" s="15">
        <f>E164*D164</f>
        <v>4134.6099999999997</v>
      </c>
      <c r="G164" s="15">
        <f>F164*12</f>
        <v>49615.319999999992</v>
      </c>
      <c r="I164" s="14">
        <v>3</v>
      </c>
      <c r="J164" s="14" t="s">
        <v>107</v>
      </c>
      <c r="K164" s="14">
        <v>1</v>
      </c>
      <c r="L164" s="15">
        <v>4134.6099999999997</v>
      </c>
      <c r="M164" s="15">
        <f>L164*K164</f>
        <v>4134.6099999999997</v>
      </c>
      <c r="N164" s="15">
        <f>M164*12</f>
        <v>49615.319999999992</v>
      </c>
    </row>
    <row r="165" spans="2:14" ht="15.75" thickBot="1" x14ac:dyDescent="0.3">
      <c r="B165" s="14">
        <v>4</v>
      </c>
      <c r="C165" s="14" t="s">
        <v>108</v>
      </c>
      <c r="D165" s="14">
        <v>1</v>
      </c>
      <c r="E165" s="15">
        <v>3133.52</v>
      </c>
      <c r="F165" s="15">
        <f t="shared" ref="F165:F174" si="18">E165*D165</f>
        <v>3133.52</v>
      </c>
      <c r="G165" s="15">
        <f t="shared" ref="G165:G174" si="19">F165*12</f>
        <v>37602.239999999998</v>
      </c>
      <c r="I165" s="14">
        <v>4</v>
      </c>
      <c r="J165" s="14" t="s">
        <v>108</v>
      </c>
      <c r="K165" s="14">
        <v>1</v>
      </c>
      <c r="L165" s="15">
        <v>3133.52</v>
      </c>
      <c r="M165" s="15">
        <f t="shared" ref="M165:M174" si="20">L165*K165</f>
        <v>3133.52</v>
      </c>
      <c r="N165" s="15">
        <f t="shared" ref="N165:N174" si="21">M165*12</f>
        <v>37602.239999999998</v>
      </c>
    </row>
    <row r="166" spans="2:14" ht="15.75" thickBot="1" x14ac:dyDescent="0.3">
      <c r="B166" s="14">
        <v>5</v>
      </c>
      <c r="C166" s="14" t="s">
        <v>109</v>
      </c>
      <c r="D166" s="14">
        <v>1</v>
      </c>
      <c r="E166" s="15">
        <v>4179.6400000000003</v>
      </c>
      <c r="F166" s="15">
        <f t="shared" si="18"/>
        <v>4179.6400000000003</v>
      </c>
      <c r="G166" s="15">
        <f t="shared" si="19"/>
        <v>50155.680000000008</v>
      </c>
      <c r="I166" s="14">
        <v>5</v>
      </c>
      <c r="J166" s="14" t="s">
        <v>109</v>
      </c>
      <c r="K166" s="14">
        <v>1</v>
      </c>
      <c r="L166" s="15">
        <v>4179.6400000000003</v>
      </c>
      <c r="M166" s="15">
        <f t="shared" si="20"/>
        <v>4179.6400000000003</v>
      </c>
      <c r="N166" s="15">
        <f t="shared" si="21"/>
        <v>50155.680000000008</v>
      </c>
    </row>
    <row r="167" spans="2:14" ht="15.75" thickBot="1" x14ac:dyDescent="0.3">
      <c r="B167" s="14">
        <v>6</v>
      </c>
      <c r="C167" s="14" t="s">
        <v>110</v>
      </c>
      <c r="D167" s="14">
        <v>2</v>
      </c>
      <c r="E167" s="15">
        <v>3243.46</v>
      </c>
      <c r="F167" s="15">
        <f t="shared" si="18"/>
        <v>6486.92</v>
      </c>
      <c r="G167" s="15">
        <f t="shared" si="19"/>
        <v>77843.040000000008</v>
      </c>
      <c r="I167" s="14">
        <v>6</v>
      </c>
      <c r="J167" s="14" t="s">
        <v>110</v>
      </c>
      <c r="K167" s="14">
        <v>1</v>
      </c>
      <c r="L167" s="15">
        <v>3243.46</v>
      </c>
      <c r="M167" s="15">
        <f t="shared" si="20"/>
        <v>3243.46</v>
      </c>
      <c r="N167" s="15">
        <f t="shared" si="21"/>
        <v>38921.520000000004</v>
      </c>
    </row>
    <row r="168" spans="2:14" ht="15.75" thickBot="1" x14ac:dyDescent="0.3">
      <c r="B168" s="14">
        <v>7</v>
      </c>
      <c r="C168" s="14" t="s">
        <v>124</v>
      </c>
      <c r="D168" s="14">
        <v>0</v>
      </c>
      <c r="E168" s="15">
        <v>0</v>
      </c>
      <c r="F168" s="15">
        <f t="shared" si="18"/>
        <v>0</v>
      </c>
      <c r="G168" s="15">
        <f t="shared" si="19"/>
        <v>0</v>
      </c>
      <c r="I168" s="14">
        <v>7</v>
      </c>
      <c r="J168" s="14" t="s">
        <v>124</v>
      </c>
      <c r="K168" s="14">
        <v>0</v>
      </c>
      <c r="L168" s="15">
        <v>0</v>
      </c>
      <c r="M168" s="15">
        <f t="shared" si="20"/>
        <v>0</v>
      </c>
      <c r="N168" s="15">
        <f t="shared" si="21"/>
        <v>0</v>
      </c>
    </row>
    <row r="169" spans="2:14" ht="15.75" thickBot="1" x14ac:dyDescent="0.3">
      <c r="B169" s="14">
        <v>8</v>
      </c>
      <c r="C169" s="14" t="s">
        <v>111</v>
      </c>
      <c r="D169" s="14">
        <v>1</v>
      </c>
      <c r="E169" s="15">
        <v>3075.07</v>
      </c>
      <c r="F169" s="15">
        <f t="shared" si="18"/>
        <v>3075.07</v>
      </c>
      <c r="G169" s="15">
        <f t="shared" si="19"/>
        <v>36900.840000000004</v>
      </c>
      <c r="I169" s="14">
        <v>8</v>
      </c>
      <c r="J169" s="14" t="s">
        <v>111</v>
      </c>
      <c r="K169" s="14">
        <v>1</v>
      </c>
      <c r="L169" s="15">
        <v>3075.07</v>
      </c>
      <c r="M169" s="15">
        <f t="shared" si="20"/>
        <v>3075.07</v>
      </c>
      <c r="N169" s="15">
        <f t="shared" si="21"/>
        <v>36900.840000000004</v>
      </c>
    </row>
    <row r="170" spans="2:14" s="1" customFormat="1" ht="15.75" thickBot="1" x14ac:dyDescent="0.3">
      <c r="B170" s="14">
        <v>9</v>
      </c>
      <c r="C170" s="14" t="s">
        <v>112</v>
      </c>
      <c r="D170" s="14">
        <v>2</v>
      </c>
      <c r="E170" s="15">
        <v>3767.12</v>
      </c>
      <c r="F170" s="15">
        <f t="shared" si="18"/>
        <v>7534.24</v>
      </c>
      <c r="G170" s="15">
        <f t="shared" si="19"/>
        <v>90410.880000000005</v>
      </c>
      <c r="I170" s="14">
        <v>9</v>
      </c>
      <c r="J170" s="14" t="s">
        <v>112</v>
      </c>
      <c r="K170" s="14">
        <v>1</v>
      </c>
      <c r="L170" s="15">
        <v>3767.12</v>
      </c>
      <c r="M170" s="15">
        <f t="shared" si="20"/>
        <v>3767.12</v>
      </c>
      <c r="N170" s="15">
        <f t="shared" si="21"/>
        <v>45205.440000000002</v>
      </c>
    </row>
    <row r="171" spans="2:14" ht="15.75" thickBot="1" x14ac:dyDescent="0.3">
      <c r="B171" s="14">
        <v>10</v>
      </c>
      <c r="C171" s="14" t="s">
        <v>119</v>
      </c>
      <c r="D171" s="14">
        <v>0</v>
      </c>
      <c r="E171" s="15">
        <v>0</v>
      </c>
      <c r="F171" s="15">
        <f t="shared" si="18"/>
        <v>0</v>
      </c>
      <c r="G171" s="15">
        <f t="shared" si="19"/>
        <v>0</v>
      </c>
      <c r="I171" s="14">
        <v>10</v>
      </c>
      <c r="J171" s="14" t="s">
        <v>119</v>
      </c>
      <c r="K171" s="14">
        <v>0</v>
      </c>
      <c r="L171" s="15">
        <v>0</v>
      </c>
      <c r="M171" s="15">
        <f t="shared" si="20"/>
        <v>0</v>
      </c>
      <c r="N171" s="15">
        <f t="shared" si="21"/>
        <v>0</v>
      </c>
    </row>
    <row r="172" spans="2:14" ht="15.75" thickBot="1" x14ac:dyDescent="0.3">
      <c r="B172" s="14">
        <v>11</v>
      </c>
      <c r="C172" s="14" t="s">
        <v>113</v>
      </c>
      <c r="D172" s="14">
        <v>1</v>
      </c>
      <c r="E172" s="15">
        <v>4232.74</v>
      </c>
      <c r="F172" s="15">
        <f t="shared" si="18"/>
        <v>4232.74</v>
      </c>
      <c r="G172" s="15">
        <f t="shared" si="19"/>
        <v>50792.88</v>
      </c>
      <c r="I172" s="14">
        <v>11</v>
      </c>
      <c r="J172" s="14" t="s">
        <v>113</v>
      </c>
      <c r="K172" s="14">
        <v>1</v>
      </c>
      <c r="L172" s="15">
        <v>4232.74</v>
      </c>
      <c r="M172" s="15">
        <f t="shared" si="20"/>
        <v>4232.74</v>
      </c>
      <c r="N172" s="15">
        <f t="shared" si="21"/>
        <v>50792.88</v>
      </c>
    </row>
    <row r="173" spans="2:14" ht="15.75" thickBot="1" x14ac:dyDescent="0.3">
      <c r="B173" s="14">
        <v>12</v>
      </c>
      <c r="C173" s="14" t="s">
        <v>144</v>
      </c>
      <c r="D173" s="14">
        <v>1</v>
      </c>
      <c r="E173" s="15"/>
      <c r="F173" s="15">
        <f t="shared" si="18"/>
        <v>0</v>
      </c>
      <c r="G173" s="15">
        <f t="shared" si="19"/>
        <v>0</v>
      </c>
      <c r="I173" s="14">
        <v>12</v>
      </c>
      <c r="J173" s="14" t="s">
        <v>114</v>
      </c>
      <c r="K173" s="14">
        <v>1</v>
      </c>
      <c r="L173" s="15"/>
      <c r="M173" s="15">
        <f t="shared" si="20"/>
        <v>0</v>
      </c>
      <c r="N173" s="15">
        <f t="shared" si="21"/>
        <v>0</v>
      </c>
    </row>
    <row r="174" spans="2:14" ht="15.75" thickBot="1" x14ac:dyDescent="0.3">
      <c r="B174" s="14">
        <v>12</v>
      </c>
      <c r="C174" s="14" t="s">
        <v>143</v>
      </c>
      <c r="D174" s="14">
        <v>1</v>
      </c>
      <c r="E174" s="15"/>
      <c r="F174" s="15">
        <f t="shared" si="18"/>
        <v>0</v>
      </c>
      <c r="G174" s="15">
        <f t="shared" si="19"/>
        <v>0</v>
      </c>
      <c r="I174" s="14">
        <v>12</v>
      </c>
      <c r="J174" s="14" t="s">
        <v>115</v>
      </c>
      <c r="K174" s="14">
        <v>1</v>
      </c>
      <c r="L174" s="15"/>
      <c r="M174" s="15">
        <f t="shared" si="20"/>
        <v>0</v>
      </c>
      <c r="N174" s="15">
        <f t="shared" si="21"/>
        <v>0</v>
      </c>
    </row>
    <row r="175" spans="2:14" ht="15.75" thickBot="1" x14ac:dyDescent="0.3">
      <c r="B175" s="139" t="s">
        <v>1</v>
      </c>
      <c r="C175" s="140"/>
      <c r="D175" s="18"/>
      <c r="E175" s="15"/>
      <c r="F175" s="19">
        <f>SUM(F162:F174)</f>
        <v>46306.27</v>
      </c>
      <c r="G175" s="19">
        <f>SUM(G162:G174)</f>
        <v>555675.24</v>
      </c>
      <c r="I175" s="139" t="s">
        <v>1</v>
      </c>
      <c r="J175" s="140"/>
      <c r="K175" s="18"/>
      <c r="L175" s="15"/>
      <c r="M175" s="19">
        <f>SUM(M162:M174)</f>
        <v>33092.61</v>
      </c>
      <c r="N175" s="19">
        <f>SUM(N162:N174)</f>
        <v>397111.32</v>
      </c>
    </row>
    <row r="176" spans="2:14" ht="15.75" thickBot="1" x14ac:dyDescent="0.3"/>
    <row r="177" spans="2:14" ht="15.75" thickBot="1" x14ac:dyDescent="0.3">
      <c r="B177" s="138" t="s">
        <v>141</v>
      </c>
      <c r="C177" s="138"/>
      <c r="D177" s="138"/>
      <c r="E177" s="138"/>
      <c r="F177" s="138"/>
      <c r="G177" s="138"/>
      <c r="I177" s="138" t="s">
        <v>145</v>
      </c>
      <c r="J177" s="138"/>
      <c r="K177" s="138"/>
      <c r="L177" s="138"/>
      <c r="M177" s="138"/>
      <c r="N177" s="138"/>
    </row>
    <row r="178" spans="2:14" ht="45.75" thickBot="1" x14ac:dyDescent="0.3">
      <c r="B178" s="16" t="s">
        <v>0</v>
      </c>
      <c r="C178" s="17" t="s">
        <v>10</v>
      </c>
      <c r="D178" s="17" t="s">
        <v>11</v>
      </c>
      <c r="E178" s="17" t="s">
        <v>12</v>
      </c>
      <c r="F178" s="17" t="s">
        <v>13</v>
      </c>
      <c r="G178" s="17" t="s">
        <v>14</v>
      </c>
      <c r="I178" s="16" t="s">
        <v>0</v>
      </c>
      <c r="J178" s="17" t="s">
        <v>10</v>
      </c>
      <c r="K178" s="17" t="s">
        <v>11</v>
      </c>
      <c r="L178" s="17" t="s">
        <v>12</v>
      </c>
      <c r="M178" s="17" t="s">
        <v>13</v>
      </c>
      <c r="N178" s="17" t="s">
        <v>14</v>
      </c>
    </row>
    <row r="179" spans="2:14" ht="15.75" thickBot="1" x14ac:dyDescent="0.3">
      <c r="B179" s="14">
        <v>1</v>
      </c>
      <c r="C179" s="14" t="s">
        <v>105</v>
      </c>
      <c r="D179" s="14">
        <v>1</v>
      </c>
      <c r="E179" s="15">
        <v>4397.82</v>
      </c>
      <c r="F179" s="15">
        <f>E179*D179</f>
        <v>4397.82</v>
      </c>
      <c r="G179" s="15">
        <f>12*F179</f>
        <v>52773.84</v>
      </c>
      <c r="I179" s="14">
        <v>1</v>
      </c>
      <c r="J179" s="14" t="s">
        <v>105</v>
      </c>
      <c r="K179" s="14">
        <v>1</v>
      </c>
      <c r="L179" s="15">
        <v>4397.82</v>
      </c>
      <c r="M179" s="15">
        <f>L179*K179</f>
        <v>4397.82</v>
      </c>
      <c r="N179" s="15">
        <f>12*M179</f>
        <v>52773.84</v>
      </c>
    </row>
    <row r="180" spans="2:14" ht="15.75" thickBot="1" x14ac:dyDescent="0.3">
      <c r="B180" s="14">
        <v>2</v>
      </c>
      <c r="C180" s="14" t="s">
        <v>106</v>
      </c>
      <c r="D180" s="14">
        <v>3</v>
      </c>
      <c r="E180" s="15">
        <v>3222.58</v>
      </c>
      <c r="F180" s="15">
        <f>E180*D180</f>
        <v>9667.74</v>
      </c>
      <c r="G180" s="15">
        <f>F180*12</f>
        <v>116012.88</v>
      </c>
      <c r="I180" s="14">
        <v>2</v>
      </c>
      <c r="J180" s="14" t="s">
        <v>106</v>
      </c>
      <c r="K180" s="14">
        <v>1</v>
      </c>
      <c r="L180" s="15">
        <v>3222.58</v>
      </c>
      <c r="M180" s="15">
        <f>L180*K180</f>
        <v>3222.58</v>
      </c>
      <c r="N180" s="15">
        <f>M180*12</f>
        <v>38670.959999999999</v>
      </c>
    </row>
    <row r="181" spans="2:14" ht="15.75" thickBot="1" x14ac:dyDescent="0.3">
      <c r="B181" s="14">
        <v>3</v>
      </c>
      <c r="C181" s="14" t="s">
        <v>107</v>
      </c>
      <c r="D181" s="14">
        <v>1</v>
      </c>
      <c r="E181" s="15">
        <v>4310.03</v>
      </c>
      <c r="F181" s="15">
        <f>E181*D181</f>
        <v>4310.03</v>
      </c>
      <c r="G181" s="15">
        <f>F181*12</f>
        <v>51720.36</v>
      </c>
      <c r="I181" s="14">
        <v>3</v>
      </c>
      <c r="J181" s="14" t="s">
        <v>107</v>
      </c>
      <c r="K181" s="14">
        <v>1</v>
      </c>
      <c r="L181" s="15">
        <v>4310.03</v>
      </c>
      <c r="M181" s="15">
        <f>L181*K181</f>
        <v>4310.03</v>
      </c>
      <c r="N181" s="15">
        <f>M181*12</f>
        <v>51720.36</v>
      </c>
    </row>
    <row r="182" spans="2:14" ht="15.75" thickBot="1" x14ac:dyDescent="0.3">
      <c r="B182" s="14">
        <v>4</v>
      </c>
      <c r="C182" s="14" t="s">
        <v>108</v>
      </c>
      <c r="D182" s="14">
        <v>1</v>
      </c>
      <c r="E182" s="15">
        <v>3280.45</v>
      </c>
      <c r="F182" s="15">
        <f t="shared" ref="F182:F191" si="22">E182*D182</f>
        <v>3280.45</v>
      </c>
      <c r="G182" s="15">
        <f t="shared" ref="G182:G191" si="23">F182*12</f>
        <v>39365.399999999994</v>
      </c>
      <c r="I182" s="14">
        <v>4</v>
      </c>
      <c r="J182" s="14" t="s">
        <v>108</v>
      </c>
      <c r="K182" s="14">
        <v>1</v>
      </c>
      <c r="L182" s="15">
        <v>3280.45</v>
      </c>
      <c r="M182" s="15">
        <f t="shared" ref="M182:M191" si="24">L182*K182</f>
        <v>3280.45</v>
      </c>
      <c r="N182" s="15">
        <f t="shared" ref="N182:N191" si="25">M182*12</f>
        <v>39365.399999999994</v>
      </c>
    </row>
    <row r="183" spans="2:14" ht="15.75" thickBot="1" x14ac:dyDescent="0.3">
      <c r="B183" s="14">
        <v>5</v>
      </c>
      <c r="C183" s="14" t="s">
        <v>109</v>
      </c>
      <c r="D183" s="14">
        <v>1</v>
      </c>
      <c r="E183" s="15">
        <v>4390.4799999999996</v>
      </c>
      <c r="F183" s="15">
        <f t="shared" si="22"/>
        <v>4390.4799999999996</v>
      </c>
      <c r="G183" s="15">
        <f t="shared" si="23"/>
        <v>52685.759999999995</v>
      </c>
      <c r="I183" s="14">
        <v>5</v>
      </c>
      <c r="J183" s="14" t="s">
        <v>109</v>
      </c>
      <c r="K183" s="14">
        <v>1</v>
      </c>
      <c r="L183" s="15">
        <v>4390.4799999999996</v>
      </c>
      <c r="M183" s="15">
        <f t="shared" si="24"/>
        <v>4390.4799999999996</v>
      </c>
      <c r="N183" s="15">
        <f t="shared" si="25"/>
        <v>52685.759999999995</v>
      </c>
    </row>
    <row r="184" spans="2:14" ht="15.75" thickBot="1" x14ac:dyDescent="0.3">
      <c r="B184" s="14">
        <v>6</v>
      </c>
      <c r="C184" s="14" t="s">
        <v>110</v>
      </c>
      <c r="D184" s="14">
        <v>2</v>
      </c>
      <c r="E184" s="15">
        <v>3369.76</v>
      </c>
      <c r="F184" s="15">
        <f t="shared" si="22"/>
        <v>6739.52</v>
      </c>
      <c r="G184" s="15">
        <f t="shared" si="23"/>
        <v>80874.240000000005</v>
      </c>
      <c r="I184" s="14">
        <v>6</v>
      </c>
      <c r="J184" s="14" t="s">
        <v>110</v>
      </c>
      <c r="K184" s="14">
        <v>1</v>
      </c>
      <c r="L184" s="15">
        <v>3369.76</v>
      </c>
      <c r="M184" s="15">
        <f t="shared" si="24"/>
        <v>3369.76</v>
      </c>
      <c r="N184" s="15">
        <f t="shared" si="25"/>
        <v>40437.120000000003</v>
      </c>
    </row>
    <row r="185" spans="2:14" ht="15.75" thickBot="1" x14ac:dyDescent="0.3">
      <c r="B185" s="14">
        <v>7</v>
      </c>
      <c r="C185" s="14" t="s">
        <v>124</v>
      </c>
      <c r="D185" s="14">
        <v>0</v>
      </c>
      <c r="E185" s="15">
        <v>0</v>
      </c>
      <c r="F185" s="15">
        <f t="shared" si="22"/>
        <v>0</v>
      </c>
      <c r="G185" s="15">
        <f t="shared" si="23"/>
        <v>0</v>
      </c>
      <c r="I185" s="14">
        <v>7</v>
      </c>
      <c r="J185" s="14" t="s">
        <v>124</v>
      </c>
      <c r="K185" s="14">
        <v>0</v>
      </c>
      <c r="L185" s="15">
        <v>0</v>
      </c>
      <c r="M185" s="15">
        <f t="shared" si="24"/>
        <v>0</v>
      </c>
      <c r="N185" s="15">
        <f t="shared" si="25"/>
        <v>0</v>
      </c>
    </row>
    <row r="186" spans="2:14" ht="15.75" thickBot="1" x14ac:dyDescent="0.3">
      <c r="B186" s="14">
        <v>8</v>
      </c>
      <c r="C186" s="14" t="s">
        <v>111</v>
      </c>
      <c r="D186" s="14">
        <v>1</v>
      </c>
      <c r="E186" s="15">
        <v>3196.13</v>
      </c>
      <c r="F186" s="15">
        <f t="shared" si="22"/>
        <v>3196.13</v>
      </c>
      <c r="G186" s="15">
        <f t="shared" si="23"/>
        <v>38353.56</v>
      </c>
      <c r="I186" s="14">
        <v>8</v>
      </c>
      <c r="J186" s="14" t="s">
        <v>111</v>
      </c>
      <c r="K186" s="14">
        <v>1</v>
      </c>
      <c r="L186" s="15">
        <v>3196.13</v>
      </c>
      <c r="M186" s="15">
        <f t="shared" si="24"/>
        <v>3196.13</v>
      </c>
      <c r="N186" s="15">
        <f t="shared" si="25"/>
        <v>38353.56</v>
      </c>
    </row>
    <row r="187" spans="2:14" ht="15.75" thickBot="1" x14ac:dyDescent="0.3">
      <c r="B187" s="14">
        <v>9</v>
      </c>
      <c r="C187" s="14" t="s">
        <v>112</v>
      </c>
      <c r="D187" s="14">
        <v>2</v>
      </c>
      <c r="E187" s="15">
        <v>3919.12</v>
      </c>
      <c r="F187" s="15">
        <f t="shared" si="22"/>
        <v>7838.24</v>
      </c>
      <c r="G187" s="15">
        <f t="shared" si="23"/>
        <v>94058.880000000005</v>
      </c>
      <c r="I187" s="14">
        <v>9</v>
      </c>
      <c r="J187" s="14" t="s">
        <v>112</v>
      </c>
      <c r="K187" s="14">
        <v>1</v>
      </c>
      <c r="L187" s="15">
        <v>3919.12</v>
      </c>
      <c r="M187" s="15">
        <f t="shared" si="24"/>
        <v>3919.12</v>
      </c>
      <c r="N187" s="15">
        <f t="shared" si="25"/>
        <v>47029.440000000002</v>
      </c>
    </row>
    <row r="188" spans="2:14" ht="15.75" thickBot="1" x14ac:dyDescent="0.3">
      <c r="B188" s="14">
        <v>10</v>
      </c>
      <c r="C188" s="14" t="s">
        <v>119</v>
      </c>
      <c r="D188" s="14">
        <v>0</v>
      </c>
      <c r="E188" s="15">
        <v>0</v>
      </c>
      <c r="F188" s="15">
        <f t="shared" si="22"/>
        <v>0</v>
      </c>
      <c r="G188" s="15">
        <f t="shared" si="23"/>
        <v>0</v>
      </c>
      <c r="I188" s="14">
        <v>10</v>
      </c>
      <c r="J188" s="14" t="s">
        <v>119</v>
      </c>
      <c r="K188" s="14">
        <v>0</v>
      </c>
      <c r="L188" s="15">
        <v>0</v>
      </c>
      <c r="M188" s="15">
        <f t="shared" si="24"/>
        <v>0</v>
      </c>
      <c r="N188" s="15">
        <f t="shared" si="25"/>
        <v>0</v>
      </c>
    </row>
    <row r="189" spans="2:14" ht="15.75" thickBot="1" x14ac:dyDescent="0.3">
      <c r="B189" s="14">
        <v>11</v>
      </c>
      <c r="C189" s="14" t="s">
        <v>113</v>
      </c>
      <c r="D189" s="14">
        <v>1</v>
      </c>
      <c r="E189" s="15">
        <v>4405.67</v>
      </c>
      <c r="F189" s="15">
        <f t="shared" si="22"/>
        <v>4405.67</v>
      </c>
      <c r="G189" s="15">
        <f t="shared" si="23"/>
        <v>52868.04</v>
      </c>
      <c r="I189" s="14">
        <v>11</v>
      </c>
      <c r="J189" s="14" t="s">
        <v>113</v>
      </c>
      <c r="K189" s="14">
        <v>1</v>
      </c>
      <c r="L189" s="15">
        <v>4405.67</v>
      </c>
      <c r="M189" s="15">
        <f t="shared" si="24"/>
        <v>4405.67</v>
      </c>
      <c r="N189" s="15">
        <f t="shared" si="25"/>
        <v>52868.04</v>
      </c>
    </row>
    <row r="190" spans="2:14" ht="15.75" thickBot="1" x14ac:dyDescent="0.3">
      <c r="B190" s="14">
        <v>12</v>
      </c>
      <c r="C190" s="14" t="s">
        <v>142</v>
      </c>
      <c r="D190" s="14">
        <v>0</v>
      </c>
      <c r="E190" s="15"/>
      <c r="F190" s="15">
        <f t="shared" si="22"/>
        <v>0</v>
      </c>
      <c r="G190" s="15">
        <f t="shared" si="23"/>
        <v>0</v>
      </c>
      <c r="I190" s="14">
        <v>12</v>
      </c>
      <c r="J190" s="14" t="s">
        <v>114</v>
      </c>
      <c r="K190" s="14">
        <v>1</v>
      </c>
      <c r="L190" s="15"/>
      <c r="M190" s="15">
        <f t="shared" si="24"/>
        <v>0</v>
      </c>
      <c r="N190" s="15">
        <f t="shared" si="25"/>
        <v>0</v>
      </c>
    </row>
    <row r="191" spans="2:14" ht="15.75" thickBot="1" x14ac:dyDescent="0.3">
      <c r="B191" s="14">
        <v>12</v>
      </c>
      <c r="C191" s="14" t="s">
        <v>143</v>
      </c>
      <c r="D191" s="14">
        <v>0</v>
      </c>
      <c r="E191" s="15"/>
      <c r="F191" s="15">
        <f t="shared" si="22"/>
        <v>0</v>
      </c>
      <c r="G191" s="15">
        <f t="shared" si="23"/>
        <v>0</v>
      </c>
      <c r="I191" s="14">
        <v>12</v>
      </c>
      <c r="J191" s="14" t="s">
        <v>115</v>
      </c>
      <c r="K191" s="14">
        <v>1</v>
      </c>
      <c r="L191" s="15"/>
      <c r="M191" s="15">
        <f t="shared" si="24"/>
        <v>0</v>
      </c>
      <c r="N191" s="15">
        <f t="shared" si="25"/>
        <v>0</v>
      </c>
    </row>
    <row r="192" spans="2:14" ht="15.75" thickBot="1" x14ac:dyDescent="0.3">
      <c r="B192" s="139" t="s">
        <v>1</v>
      </c>
      <c r="C192" s="140"/>
      <c r="D192" s="18"/>
      <c r="E192" s="15"/>
      <c r="F192" s="19">
        <f>SUM(F179:F191)</f>
        <v>48226.079999999994</v>
      </c>
      <c r="G192" s="19">
        <f>SUM(G179:G191)</f>
        <v>578712.96</v>
      </c>
      <c r="I192" s="139" t="s">
        <v>1</v>
      </c>
      <c r="J192" s="140"/>
      <c r="K192" s="18"/>
      <c r="L192" s="15"/>
      <c r="M192" s="19">
        <f>SUM(M179:M191)</f>
        <v>34492.04</v>
      </c>
      <c r="N192" s="19">
        <f>SUM(N179:N191)</f>
        <v>413904.47999999992</v>
      </c>
    </row>
    <row r="193" spans="2:7" ht="15.75" thickBot="1" x14ac:dyDescent="0.3"/>
    <row r="194" spans="2:7" ht="15.75" thickBot="1" x14ac:dyDescent="0.3">
      <c r="B194" s="138" t="s">
        <v>147</v>
      </c>
      <c r="C194" s="138"/>
      <c r="D194" s="138"/>
      <c r="E194" s="138"/>
      <c r="F194" s="138"/>
      <c r="G194" s="138"/>
    </row>
    <row r="195" spans="2:7" ht="45.75" thickBot="1" x14ac:dyDescent="0.3">
      <c r="B195" s="16" t="s">
        <v>0</v>
      </c>
      <c r="C195" s="17" t="s">
        <v>10</v>
      </c>
      <c r="D195" s="17" t="s">
        <v>11</v>
      </c>
      <c r="E195" s="17" t="s">
        <v>12</v>
      </c>
      <c r="F195" s="17" t="s">
        <v>13</v>
      </c>
      <c r="G195" s="17" t="s">
        <v>14</v>
      </c>
    </row>
    <row r="196" spans="2:7" ht="15.75" thickBot="1" x14ac:dyDescent="0.3">
      <c r="B196" s="14">
        <v>1</v>
      </c>
      <c r="C196" s="14" t="s">
        <v>105</v>
      </c>
      <c r="D196" s="14">
        <v>1</v>
      </c>
      <c r="E196" s="15">
        <v>4397.82</v>
      </c>
      <c r="F196" s="15">
        <f>E196*D196</f>
        <v>4397.82</v>
      </c>
      <c r="G196" s="15">
        <f>12*F196</f>
        <v>52773.84</v>
      </c>
    </row>
    <row r="197" spans="2:7" ht="15.75" thickBot="1" x14ac:dyDescent="0.3">
      <c r="B197" s="14">
        <v>2</v>
      </c>
      <c r="C197" s="14" t="s">
        <v>106</v>
      </c>
      <c r="D197" s="14">
        <v>3</v>
      </c>
      <c r="E197" s="15">
        <v>3222.58</v>
      </c>
      <c r="F197" s="15">
        <f>E197*D197</f>
        <v>9667.74</v>
      </c>
      <c r="G197" s="15">
        <f>F197*12</f>
        <v>116012.88</v>
      </c>
    </row>
    <row r="198" spans="2:7" ht="15.75" thickBot="1" x14ac:dyDescent="0.3">
      <c r="B198" s="14">
        <v>3</v>
      </c>
      <c r="C198" s="14" t="s">
        <v>107</v>
      </c>
      <c r="D198" s="14">
        <v>1</v>
      </c>
      <c r="E198" s="15">
        <v>4310.03</v>
      </c>
      <c r="F198" s="15">
        <f>E198*D198</f>
        <v>4310.03</v>
      </c>
      <c r="G198" s="15">
        <f>F198*12</f>
        <v>51720.36</v>
      </c>
    </row>
    <row r="199" spans="2:7" ht="15.75" thickBot="1" x14ac:dyDescent="0.3">
      <c r="B199" s="14">
        <v>4</v>
      </c>
      <c r="C199" s="14" t="s">
        <v>108</v>
      </c>
      <c r="D199" s="14">
        <v>1</v>
      </c>
      <c r="E199" s="15">
        <v>3280.45</v>
      </c>
      <c r="F199" s="15">
        <f t="shared" ref="F199:F208" si="26">E199*D199</f>
        <v>3280.45</v>
      </c>
      <c r="G199" s="15">
        <f t="shared" ref="G199:G208" si="27">F199*12</f>
        <v>39365.399999999994</v>
      </c>
    </row>
    <row r="200" spans="2:7" ht="15.75" thickBot="1" x14ac:dyDescent="0.3">
      <c r="B200" s="14">
        <v>5</v>
      </c>
      <c r="C200" s="14" t="s">
        <v>109</v>
      </c>
      <c r="D200" s="14">
        <v>1</v>
      </c>
      <c r="E200" s="15">
        <v>4390.4799999999996</v>
      </c>
      <c r="F200" s="15">
        <f t="shared" si="26"/>
        <v>4390.4799999999996</v>
      </c>
      <c r="G200" s="15">
        <f t="shared" si="27"/>
        <v>52685.759999999995</v>
      </c>
    </row>
    <row r="201" spans="2:7" ht="15.75" thickBot="1" x14ac:dyDescent="0.3">
      <c r="B201" s="14">
        <v>6</v>
      </c>
      <c r="C201" s="14" t="s">
        <v>110</v>
      </c>
      <c r="D201" s="14">
        <v>2</v>
      </c>
      <c r="E201" s="15">
        <v>3369.76</v>
      </c>
      <c r="F201" s="15">
        <f t="shared" si="26"/>
        <v>6739.52</v>
      </c>
      <c r="G201" s="15">
        <f t="shared" si="27"/>
        <v>80874.240000000005</v>
      </c>
    </row>
    <row r="202" spans="2:7" ht="15.75" thickBot="1" x14ac:dyDescent="0.3">
      <c r="B202" s="14">
        <v>7</v>
      </c>
      <c r="C202" s="14" t="s">
        <v>124</v>
      </c>
      <c r="D202" s="14">
        <v>0</v>
      </c>
      <c r="E202" s="15">
        <v>0</v>
      </c>
      <c r="F202" s="15">
        <f t="shared" si="26"/>
        <v>0</v>
      </c>
      <c r="G202" s="15">
        <f t="shared" si="27"/>
        <v>0</v>
      </c>
    </row>
    <row r="203" spans="2:7" ht="15.75" thickBot="1" x14ac:dyDescent="0.3">
      <c r="B203" s="14">
        <v>8</v>
      </c>
      <c r="C203" s="14" t="s">
        <v>111</v>
      </c>
      <c r="D203" s="14">
        <v>1</v>
      </c>
      <c r="E203" s="15">
        <v>3196.13</v>
      </c>
      <c r="F203" s="15">
        <f t="shared" si="26"/>
        <v>3196.13</v>
      </c>
      <c r="G203" s="15">
        <f t="shared" si="27"/>
        <v>38353.56</v>
      </c>
    </row>
    <row r="204" spans="2:7" ht="15.75" thickBot="1" x14ac:dyDescent="0.3">
      <c r="B204" s="14">
        <v>9</v>
      </c>
      <c r="C204" s="14" t="s">
        <v>112</v>
      </c>
      <c r="D204" s="14">
        <v>2</v>
      </c>
      <c r="E204" s="15">
        <v>3919.12</v>
      </c>
      <c r="F204" s="15">
        <f t="shared" si="26"/>
        <v>7838.24</v>
      </c>
      <c r="G204" s="15">
        <f t="shared" si="27"/>
        <v>94058.880000000005</v>
      </c>
    </row>
    <row r="205" spans="2:7" ht="15.75" thickBot="1" x14ac:dyDescent="0.3">
      <c r="B205" s="14">
        <v>10</v>
      </c>
      <c r="C205" s="14" t="s">
        <v>119</v>
      </c>
      <c r="D205" s="14">
        <v>0</v>
      </c>
      <c r="E205" s="15">
        <v>0</v>
      </c>
      <c r="F205" s="15">
        <f t="shared" si="26"/>
        <v>0</v>
      </c>
      <c r="G205" s="15">
        <f t="shared" si="27"/>
        <v>0</v>
      </c>
    </row>
    <row r="206" spans="2:7" ht="15.75" thickBot="1" x14ac:dyDescent="0.3">
      <c r="B206" s="14">
        <v>11</v>
      </c>
      <c r="C206" s="14" t="s">
        <v>113</v>
      </c>
      <c r="D206" s="14">
        <v>1</v>
      </c>
      <c r="E206" s="15">
        <v>4405.67</v>
      </c>
      <c r="F206" s="15">
        <f t="shared" si="26"/>
        <v>4405.67</v>
      </c>
      <c r="G206" s="15">
        <f t="shared" si="27"/>
        <v>52868.04</v>
      </c>
    </row>
    <row r="207" spans="2:7" ht="15.75" thickBot="1" x14ac:dyDescent="0.3">
      <c r="B207" s="14">
        <v>12</v>
      </c>
      <c r="C207" s="14" t="s">
        <v>142</v>
      </c>
      <c r="D207" s="14">
        <v>0</v>
      </c>
      <c r="E207" s="15"/>
      <c r="F207" s="15">
        <f t="shared" si="26"/>
        <v>0</v>
      </c>
      <c r="G207" s="15">
        <f t="shared" si="27"/>
        <v>0</v>
      </c>
    </row>
    <row r="208" spans="2:7" ht="15.75" thickBot="1" x14ac:dyDescent="0.3">
      <c r="B208" s="14">
        <v>12</v>
      </c>
      <c r="C208" s="14" t="s">
        <v>143</v>
      </c>
      <c r="D208" s="14">
        <v>0</v>
      </c>
      <c r="E208" s="15"/>
      <c r="F208" s="15">
        <f t="shared" si="26"/>
        <v>0</v>
      </c>
      <c r="G208" s="15">
        <f t="shared" si="27"/>
        <v>0</v>
      </c>
    </row>
    <row r="209" spans="2:7" ht="15.75" thickBot="1" x14ac:dyDescent="0.3">
      <c r="B209" s="139" t="s">
        <v>1</v>
      </c>
      <c r="C209" s="140"/>
      <c r="D209" s="18"/>
      <c r="E209" s="15"/>
      <c r="F209" s="19">
        <f>SUM(F196:F208)</f>
        <v>48226.079999999994</v>
      </c>
      <c r="G209" s="19">
        <f>SUM(G196:G208)</f>
        <v>578712.96</v>
      </c>
    </row>
    <row r="238" spans="2:2" x14ac:dyDescent="0.25">
      <c r="B238" s="21"/>
    </row>
    <row r="239" spans="2:2" x14ac:dyDescent="0.25">
      <c r="B239" s="21"/>
    </row>
    <row r="240" spans="2:2" x14ac:dyDescent="0.25">
      <c r="B240" s="21"/>
    </row>
    <row r="241" spans="2:2" x14ac:dyDescent="0.25">
      <c r="B241" s="21"/>
    </row>
    <row r="242" spans="2:2" x14ac:dyDescent="0.25">
      <c r="B242" s="21"/>
    </row>
    <row r="243" spans="2:2" x14ac:dyDescent="0.25">
      <c r="B243" s="21"/>
    </row>
    <row r="244" spans="2:2" x14ac:dyDescent="0.25">
      <c r="B244" s="21"/>
    </row>
    <row r="245" spans="2:2" x14ac:dyDescent="0.25">
      <c r="B245" s="21" t="e">
        <f>#REF!+#REF!</f>
        <v>#REF!</v>
      </c>
    </row>
    <row r="246" spans="2:2" x14ac:dyDescent="0.25">
      <c r="B246" s="21" t="e">
        <f>#REF!+#REF!</f>
        <v>#REF!</v>
      </c>
    </row>
    <row r="247" spans="2:2" x14ac:dyDescent="0.25">
      <c r="B247" s="21"/>
    </row>
    <row r="339" spans="2:3" x14ac:dyDescent="0.25">
      <c r="B339" s="20"/>
      <c r="C339" s="26"/>
    </row>
    <row r="340" spans="2:3" x14ac:dyDescent="0.25">
      <c r="B340" s="20"/>
    </row>
    <row r="341" spans="2:3" x14ac:dyDescent="0.25">
      <c r="B341" s="20"/>
      <c r="C341" s="26"/>
    </row>
    <row r="342" spans="2:3" x14ac:dyDescent="0.25">
      <c r="B342" s="20"/>
    </row>
    <row r="343" spans="2:3" x14ac:dyDescent="0.25">
      <c r="B343" s="20"/>
    </row>
    <row r="344" spans="2:3" x14ac:dyDescent="0.25">
      <c r="B344" s="22"/>
    </row>
    <row r="345" spans="2:3" x14ac:dyDescent="0.25">
      <c r="B345" s="22"/>
    </row>
    <row r="346" spans="2:3" x14ac:dyDescent="0.25">
      <c r="B346" s="20"/>
    </row>
  </sheetData>
  <mergeCells count="29">
    <mergeCell ref="B194:G194"/>
    <mergeCell ref="B209:C209"/>
    <mergeCell ref="B175:C175"/>
    <mergeCell ref="I160:N160"/>
    <mergeCell ref="I175:J175"/>
    <mergeCell ref="B34:C34"/>
    <mergeCell ref="B36:G36"/>
    <mergeCell ref="B53:G53"/>
    <mergeCell ref="B108:G108"/>
    <mergeCell ref="B123:C123"/>
    <mergeCell ref="B125:G125"/>
    <mergeCell ref="B140:C140"/>
    <mergeCell ref="B160:G160"/>
    <mergeCell ref="B177:G177"/>
    <mergeCell ref="B192:C192"/>
    <mergeCell ref="I177:N177"/>
    <mergeCell ref="I192:J192"/>
    <mergeCell ref="B2:G2"/>
    <mergeCell ref="B19:G19"/>
    <mergeCell ref="B17:C17"/>
    <mergeCell ref="B158:C158"/>
    <mergeCell ref="B51:C51"/>
    <mergeCell ref="B143:G143"/>
    <mergeCell ref="B68:C68"/>
    <mergeCell ref="B70:G70"/>
    <mergeCell ref="B85:C85"/>
    <mergeCell ref="B90:G90"/>
    <mergeCell ref="B105:C105"/>
    <mergeCell ref="B87:G87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L32"/>
  <sheetViews>
    <sheetView showGridLines="0" tabSelected="1" zoomScale="110" zoomScaleNormal="110" workbookViewId="0">
      <pane xSplit="1" topLeftCell="AW1" activePane="topRight" state="frozen"/>
      <selection pane="topRight" activeCell="BJ22" sqref="BJ22"/>
    </sheetView>
  </sheetViews>
  <sheetFormatPr defaultRowHeight="15" x14ac:dyDescent="0.25"/>
  <cols>
    <col min="1" max="1" width="5.5703125" style="91" bestFit="1" customWidth="1"/>
    <col min="2" max="2" width="11.42578125" style="59" customWidth="1"/>
    <col min="3" max="3" width="17.85546875" style="59" customWidth="1"/>
    <col min="4" max="4" width="19.140625" style="59" customWidth="1"/>
    <col min="5" max="5" width="13.85546875" style="59" customWidth="1"/>
    <col min="6" max="6" width="15.28515625" style="59" customWidth="1"/>
    <col min="7" max="7" width="16" style="59" bestFit="1" customWidth="1"/>
    <col min="8" max="8" width="16" style="59" customWidth="1"/>
    <col min="9" max="9" width="16.7109375" style="39" customWidth="1"/>
    <col min="10" max="10" width="13.85546875" style="59" customWidth="1"/>
    <col min="11" max="12" width="15.28515625" style="59" customWidth="1"/>
    <col min="13" max="13" width="16" style="59" customWidth="1"/>
    <col min="14" max="14" width="16.7109375" style="39" customWidth="1"/>
    <col min="15" max="15" width="13.85546875" style="59" customWidth="1"/>
    <col min="16" max="17" width="15.28515625" style="59" customWidth="1"/>
    <col min="18" max="18" width="16" style="59" customWidth="1"/>
    <col min="19" max="19" width="16.7109375" style="39" customWidth="1"/>
    <col min="20" max="20" width="13.85546875" style="59" customWidth="1"/>
    <col min="21" max="22" width="15.28515625" style="59" customWidth="1"/>
    <col min="23" max="23" width="16" style="59" customWidth="1"/>
    <col min="24" max="24" width="16.7109375" style="39" customWidth="1"/>
    <col min="25" max="25" width="13.85546875" style="59" customWidth="1"/>
    <col min="26" max="27" width="15.28515625" style="59" customWidth="1"/>
    <col min="28" max="28" width="16" style="59" customWidth="1"/>
    <col min="29" max="29" width="16.7109375" style="39" customWidth="1"/>
    <col min="30" max="30" width="13.85546875" style="59" customWidth="1"/>
    <col min="31" max="32" width="15.28515625" style="59" customWidth="1"/>
    <col min="33" max="33" width="16" style="59" customWidth="1"/>
    <col min="34" max="34" width="16.7109375" style="39" customWidth="1"/>
    <col min="35" max="35" width="13.85546875" style="59" customWidth="1"/>
    <col min="36" max="37" width="15.28515625" style="59" customWidth="1"/>
    <col min="38" max="38" width="16" style="59" customWidth="1"/>
    <col min="39" max="39" width="16.7109375" style="39" customWidth="1"/>
    <col min="40" max="40" width="13.28515625" style="59" bestFit="1" customWidth="1"/>
    <col min="41" max="41" width="14.42578125" style="59" bestFit="1" customWidth="1"/>
    <col min="42" max="43" width="13.85546875" style="59" bestFit="1" customWidth="1"/>
    <col min="44" max="44" width="16.85546875" style="59" bestFit="1" customWidth="1"/>
    <col min="45" max="45" width="13.28515625" style="59" bestFit="1" customWidth="1"/>
    <col min="46" max="46" width="14.42578125" style="59" bestFit="1" customWidth="1"/>
    <col min="47" max="47" width="13.85546875" style="59" bestFit="1" customWidth="1"/>
    <col min="48" max="48" width="13.28515625" style="59" bestFit="1" customWidth="1"/>
    <col min="49" max="49" width="16.85546875" style="59" bestFit="1" customWidth="1"/>
    <col min="50" max="50" width="13.28515625" style="59" bestFit="1" customWidth="1"/>
    <col min="51" max="51" width="14.42578125" style="59" bestFit="1" customWidth="1"/>
    <col min="52" max="53" width="13.85546875" style="59" bestFit="1" customWidth="1"/>
    <col min="54" max="54" width="16.85546875" style="59" bestFit="1" customWidth="1"/>
    <col min="55" max="55" width="13.28515625" style="59" bestFit="1" customWidth="1"/>
    <col min="56" max="56" width="14.42578125" style="59" bestFit="1" customWidth="1"/>
    <col min="57" max="57" width="13.85546875" style="59" bestFit="1" customWidth="1"/>
    <col min="58" max="58" width="12.7109375" style="59" bestFit="1" customWidth="1"/>
    <col min="59" max="59" width="16.85546875" style="59" bestFit="1" customWidth="1"/>
    <col min="60" max="60" width="13.28515625" style="59" bestFit="1" customWidth="1"/>
    <col min="61" max="61" width="14.42578125" style="59" bestFit="1" customWidth="1"/>
    <col min="62" max="63" width="13.85546875" style="59" bestFit="1" customWidth="1"/>
    <col min="64" max="64" width="16.85546875" style="59" bestFit="1" customWidth="1"/>
    <col min="65" max="16384" width="9.140625" style="59"/>
  </cols>
  <sheetData>
    <row r="1" spans="1:64" s="45" customFormat="1" x14ac:dyDescent="0.25">
      <c r="A1" s="87"/>
      <c r="I1" s="61"/>
      <c r="N1" s="61"/>
      <c r="S1" s="61"/>
      <c r="X1" s="61"/>
      <c r="AC1" s="61"/>
      <c r="AH1" s="61"/>
      <c r="AM1" s="61"/>
    </row>
    <row r="2" spans="1:64" s="45" customFormat="1" x14ac:dyDescent="0.25">
      <c r="A2" s="87"/>
    </row>
    <row r="3" spans="1:64" s="46" customFormat="1" x14ac:dyDescent="0.25">
      <c r="A3" s="88"/>
      <c r="B3" s="168" t="str">
        <f>'Resumo do Contrato'!B3</f>
        <v>Contrato 002/2017/GVR</v>
      </c>
      <c r="C3" s="168"/>
      <c r="D3" s="169"/>
      <c r="E3" s="144" t="s">
        <v>56</v>
      </c>
      <c r="F3" s="145"/>
      <c r="G3" s="145"/>
      <c r="H3" s="146"/>
      <c r="I3" s="160" t="s">
        <v>18</v>
      </c>
      <c r="J3" s="153" t="s">
        <v>90</v>
      </c>
      <c r="K3" s="145"/>
      <c r="L3" s="145"/>
      <c r="M3" s="154"/>
      <c r="N3" s="147" t="s">
        <v>18</v>
      </c>
      <c r="O3" s="153" t="s">
        <v>91</v>
      </c>
      <c r="P3" s="145"/>
      <c r="Q3" s="145"/>
      <c r="R3" s="154"/>
      <c r="S3" s="147" t="s">
        <v>18</v>
      </c>
      <c r="T3" s="144" t="s">
        <v>96</v>
      </c>
      <c r="U3" s="145"/>
      <c r="V3" s="145"/>
      <c r="W3" s="146"/>
      <c r="X3" s="147" t="s">
        <v>18</v>
      </c>
      <c r="Y3" s="144" t="s">
        <v>93</v>
      </c>
      <c r="Z3" s="145"/>
      <c r="AA3" s="145"/>
      <c r="AB3" s="146"/>
      <c r="AC3" s="147" t="s">
        <v>18</v>
      </c>
      <c r="AD3" s="153" t="s">
        <v>97</v>
      </c>
      <c r="AE3" s="145"/>
      <c r="AF3" s="145"/>
      <c r="AG3" s="154"/>
      <c r="AH3" s="147" t="s">
        <v>18</v>
      </c>
      <c r="AI3" s="144" t="s">
        <v>101</v>
      </c>
      <c r="AJ3" s="145"/>
      <c r="AK3" s="145"/>
      <c r="AL3" s="146"/>
      <c r="AM3" s="147" t="s">
        <v>18</v>
      </c>
      <c r="AN3" s="153" t="s">
        <v>99</v>
      </c>
      <c r="AO3" s="145"/>
      <c r="AP3" s="145"/>
      <c r="AQ3" s="154"/>
      <c r="AR3" s="147" t="s">
        <v>18</v>
      </c>
      <c r="AS3" s="144" t="s">
        <v>102</v>
      </c>
      <c r="AT3" s="145"/>
      <c r="AU3" s="145"/>
      <c r="AV3" s="146"/>
      <c r="AW3" s="147" t="s">
        <v>18</v>
      </c>
      <c r="AX3" s="144" t="s">
        <v>135</v>
      </c>
      <c r="AY3" s="145"/>
      <c r="AZ3" s="145"/>
      <c r="BA3" s="146"/>
      <c r="BB3" s="147" t="s">
        <v>18</v>
      </c>
      <c r="BC3" s="144" t="s">
        <v>146</v>
      </c>
      <c r="BD3" s="145"/>
      <c r="BE3" s="145"/>
      <c r="BF3" s="146"/>
      <c r="BG3" s="147" t="s">
        <v>18</v>
      </c>
      <c r="BH3" s="153" t="s">
        <v>151</v>
      </c>
      <c r="BI3" s="145"/>
      <c r="BJ3" s="145"/>
      <c r="BK3" s="154"/>
      <c r="BL3" s="147" t="s">
        <v>18</v>
      </c>
    </row>
    <row r="4" spans="1:64" s="46" customFormat="1" x14ac:dyDescent="0.25">
      <c r="A4" s="88"/>
      <c r="B4" s="166" t="str">
        <f>'Resumo do Contrato'!D4</f>
        <v>25/09/2017/ A 24/09/2018</v>
      </c>
      <c r="C4" s="166"/>
      <c r="D4" s="167"/>
      <c r="E4" s="144" t="s">
        <v>89</v>
      </c>
      <c r="F4" s="145"/>
      <c r="G4" s="145"/>
      <c r="H4" s="146"/>
      <c r="I4" s="160"/>
      <c r="J4" s="171">
        <v>43216</v>
      </c>
      <c r="K4" s="145"/>
      <c r="L4" s="145"/>
      <c r="M4" s="154"/>
      <c r="N4" s="147"/>
      <c r="O4" s="144" t="s">
        <v>92</v>
      </c>
      <c r="P4" s="145"/>
      <c r="Q4" s="145"/>
      <c r="R4" s="146"/>
      <c r="S4" s="147"/>
      <c r="T4" s="144" t="s">
        <v>54</v>
      </c>
      <c r="U4" s="145"/>
      <c r="V4" s="145"/>
      <c r="W4" s="146"/>
      <c r="X4" s="147"/>
      <c r="Y4" s="171">
        <v>43557</v>
      </c>
      <c r="Z4" s="145"/>
      <c r="AA4" s="145"/>
      <c r="AB4" s="154"/>
      <c r="AC4" s="147"/>
      <c r="AD4" s="144" t="s">
        <v>98</v>
      </c>
      <c r="AE4" s="145"/>
      <c r="AF4" s="145"/>
      <c r="AG4" s="146"/>
      <c r="AH4" s="147"/>
      <c r="AI4" s="144" t="s">
        <v>57</v>
      </c>
      <c r="AJ4" s="145"/>
      <c r="AK4" s="145"/>
      <c r="AL4" s="146"/>
      <c r="AM4" s="147"/>
      <c r="AN4" s="144" t="s">
        <v>100</v>
      </c>
      <c r="AO4" s="145"/>
      <c r="AP4" s="145"/>
      <c r="AQ4" s="146"/>
      <c r="AR4" s="147"/>
      <c r="AS4" s="144" t="s">
        <v>104</v>
      </c>
      <c r="AT4" s="145"/>
      <c r="AU4" s="145"/>
      <c r="AV4" s="146"/>
      <c r="AW4" s="147"/>
      <c r="AX4" s="144" t="s">
        <v>104</v>
      </c>
      <c r="AY4" s="145"/>
      <c r="AZ4" s="145"/>
      <c r="BA4" s="146"/>
      <c r="BB4" s="147"/>
      <c r="BC4" s="144" t="s">
        <v>104</v>
      </c>
      <c r="BD4" s="145"/>
      <c r="BE4" s="145"/>
      <c r="BF4" s="146"/>
      <c r="BG4" s="147"/>
      <c r="BH4" s="144" t="s">
        <v>92</v>
      </c>
      <c r="BI4" s="145"/>
      <c r="BJ4" s="145"/>
      <c r="BK4" s="146"/>
      <c r="BL4" s="147"/>
    </row>
    <row r="5" spans="1:64" s="46" customFormat="1" ht="15.75" thickBot="1" x14ac:dyDescent="0.3">
      <c r="A5" s="88"/>
      <c r="B5" s="168"/>
      <c r="C5" s="168"/>
      <c r="D5" s="169"/>
      <c r="E5" s="170"/>
      <c r="F5" s="145"/>
      <c r="G5" s="145"/>
      <c r="H5" s="146"/>
      <c r="I5" s="160"/>
      <c r="J5" s="153"/>
      <c r="K5" s="145"/>
      <c r="L5" s="145"/>
      <c r="M5" s="154"/>
      <c r="N5" s="147"/>
      <c r="O5" s="144"/>
      <c r="P5" s="145"/>
      <c r="Q5" s="145"/>
      <c r="R5" s="146"/>
      <c r="S5" s="147"/>
      <c r="T5" s="153"/>
      <c r="U5" s="145"/>
      <c r="V5" s="145"/>
      <c r="W5" s="154"/>
      <c r="X5" s="147"/>
      <c r="Y5" s="153"/>
      <c r="Z5" s="145"/>
      <c r="AA5" s="145"/>
      <c r="AB5" s="154"/>
      <c r="AC5" s="147"/>
      <c r="AD5" s="153"/>
      <c r="AE5" s="145"/>
      <c r="AF5" s="145"/>
      <c r="AG5" s="154"/>
      <c r="AH5" s="147"/>
      <c r="AI5" s="144"/>
      <c r="AJ5" s="145"/>
      <c r="AK5" s="145"/>
      <c r="AL5" s="146"/>
      <c r="AM5" s="147"/>
      <c r="AN5" s="153"/>
      <c r="AO5" s="145"/>
      <c r="AP5" s="145"/>
      <c r="AQ5" s="154"/>
      <c r="AR5" s="147"/>
      <c r="AS5" s="144"/>
      <c r="AT5" s="145"/>
      <c r="AU5" s="145"/>
      <c r="AV5" s="146"/>
      <c r="AW5" s="147"/>
      <c r="AX5" s="144"/>
      <c r="AY5" s="145"/>
      <c r="AZ5" s="145"/>
      <c r="BA5" s="146"/>
      <c r="BB5" s="147"/>
      <c r="BC5" s="144"/>
      <c r="BD5" s="145"/>
      <c r="BE5" s="145"/>
      <c r="BF5" s="146"/>
      <c r="BG5" s="147"/>
      <c r="BH5" s="144"/>
      <c r="BI5" s="145"/>
      <c r="BJ5" s="145"/>
      <c r="BK5" s="146"/>
      <c r="BL5" s="147"/>
    </row>
    <row r="6" spans="1:64" s="48" customFormat="1" ht="45" x14ac:dyDescent="0.25">
      <c r="A6" s="88"/>
      <c r="B6" s="164"/>
      <c r="C6" s="47" t="s">
        <v>21</v>
      </c>
      <c r="D6" s="124" t="s">
        <v>26</v>
      </c>
      <c r="E6" s="126" t="s">
        <v>16</v>
      </c>
      <c r="F6" s="47" t="s">
        <v>17</v>
      </c>
      <c r="G6" s="47" t="s">
        <v>27</v>
      </c>
      <c r="H6" s="72" t="s">
        <v>20</v>
      </c>
      <c r="I6" s="160"/>
      <c r="J6" s="64" t="s">
        <v>16</v>
      </c>
      <c r="K6" s="47" t="s">
        <v>17</v>
      </c>
      <c r="L6" s="47" t="s">
        <v>27</v>
      </c>
      <c r="M6" s="82" t="s">
        <v>20</v>
      </c>
      <c r="N6" s="147"/>
      <c r="O6" s="71" t="s">
        <v>16</v>
      </c>
      <c r="P6" s="47" t="s">
        <v>17</v>
      </c>
      <c r="Q6" s="47" t="s">
        <v>27</v>
      </c>
      <c r="R6" s="72" t="s">
        <v>20</v>
      </c>
      <c r="S6" s="147"/>
      <c r="T6" s="64" t="s">
        <v>16</v>
      </c>
      <c r="U6" s="47" t="s">
        <v>17</v>
      </c>
      <c r="V6" s="47" t="s">
        <v>27</v>
      </c>
      <c r="W6" s="82" t="s">
        <v>20</v>
      </c>
      <c r="X6" s="147"/>
      <c r="Y6" s="64" t="s">
        <v>16</v>
      </c>
      <c r="Z6" s="47" t="s">
        <v>17</v>
      </c>
      <c r="AA6" s="47" t="s">
        <v>27</v>
      </c>
      <c r="AB6" s="82" t="s">
        <v>20</v>
      </c>
      <c r="AC6" s="147"/>
      <c r="AD6" s="64" t="s">
        <v>16</v>
      </c>
      <c r="AE6" s="47" t="s">
        <v>17</v>
      </c>
      <c r="AF6" s="47" t="s">
        <v>27</v>
      </c>
      <c r="AG6" s="82" t="s">
        <v>20</v>
      </c>
      <c r="AH6" s="147"/>
      <c r="AI6" s="71" t="s">
        <v>16</v>
      </c>
      <c r="AJ6" s="47" t="s">
        <v>17</v>
      </c>
      <c r="AK6" s="47" t="s">
        <v>27</v>
      </c>
      <c r="AL6" s="72" t="s">
        <v>20</v>
      </c>
      <c r="AM6" s="147"/>
      <c r="AN6" s="64" t="s">
        <v>16</v>
      </c>
      <c r="AO6" s="47" t="s">
        <v>17</v>
      </c>
      <c r="AP6" s="47" t="s">
        <v>27</v>
      </c>
      <c r="AQ6" s="82" t="s">
        <v>20</v>
      </c>
      <c r="AR6" s="147"/>
      <c r="AS6" s="71" t="s">
        <v>16</v>
      </c>
      <c r="AT6" s="47" t="s">
        <v>17</v>
      </c>
      <c r="AU6" s="47" t="s">
        <v>27</v>
      </c>
      <c r="AV6" s="72" t="s">
        <v>20</v>
      </c>
      <c r="AW6" s="147"/>
      <c r="AX6" s="71" t="s">
        <v>16</v>
      </c>
      <c r="AY6" s="47" t="s">
        <v>17</v>
      </c>
      <c r="AZ6" s="47" t="s">
        <v>27</v>
      </c>
      <c r="BA6" s="72" t="s">
        <v>20</v>
      </c>
      <c r="BB6" s="147"/>
      <c r="BC6" s="71" t="s">
        <v>16</v>
      </c>
      <c r="BD6" s="47" t="s">
        <v>17</v>
      </c>
      <c r="BE6" s="47" t="s">
        <v>27</v>
      </c>
      <c r="BF6" s="72" t="s">
        <v>20</v>
      </c>
      <c r="BG6" s="147"/>
      <c r="BH6" s="71" t="s">
        <v>16</v>
      </c>
      <c r="BI6" s="47" t="s">
        <v>17</v>
      </c>
      <c r="BJ6" s="47" t="s">
        <v>27</v>
      </c>
      <c r="BK6" s="72" t="s">
        <v>20</v>
      </c>
      <c r="BL6" s="147"/>
    </row>
    <row r="7" spans="1:64" s="46" customFormat="1" x14ac:dyDescent="0.25">
      <c r="A7" s="88"/>
      <c r="B7" s="164"/>
      <c r="C7" s="49">
        <f>D7/12</f>
        <v>53246.109999999993</v>
      </c>
      <c r="D7" s="125">
        <v>638953.31999999995</v>
      </c>
      <c r="E7" s="127">
        <f>F7/12</f>
        <v>56999.72</v>
      </c>
      <c r="F7" s="50">
        <v>683996.64</v>
      </c>
      <c r="G7" s="50">
        <f>E7-C7</f>
        <v>3753.6100000000079</v>
      </c>
      <c r="H7" s="73">
        <f>G7*12</f>
        <v>45043.320000000094</v>
      </c>
      <c r="I7" s="81">
        <f>D7+H7</f>
        <v>683996.64</v>
      </c>
      <c r="J7" s="65">
        <f>K7/12</f>
        <v>49145.380000000005</v>
      </c>
      <c r="K7" s="50">
        <v>589744.56000000006</v>
      </c>
      <c r="L7" s="50">
        <v>0</v>
      </c>
      <c r="M7" s="83">
        <f>K7-I7</f>
        <v>-94252.079999999958</v>
      </c>
      <c r="N7" s="84">
        <f>I7+M7</f>
        <v>589744.56000000006</v>
      </c>
      <c r="O7" s="28">
        <f>P7/12</f>
        <v>49145.380000000005</v>
      </c>
      <c r="P7" s="50">
        <v>589744.56000000006</v>
      </c>
      <c r="Q7" s="50">
        <f>O7-J7</f>
        <v>0</v>
      </c>
      <c r="R7" s="73">
        <f>P7</f>
        <v>589744.56000000006</v>
      </c>
      <c r="S7" s="84">
        <f>R7+N7</f>
        <v>1179489.1200000001</v>
      </c>
      <c r="T7" s="65">
        <f>U7/12</f>
        <v>51246.59</v>
      </c>
      <c r="U7" s="50">
        <v>614959.07999999996</v>
      </c>
      <c r="V7" s="50">
        <f>W7/12</f>
        <v>2101.2099999999919</v>
      </c>
      <c r="W7" s="83">
        <f>U7-R7</f>
        <v>25214.519999999902</v>
      </c>
      <c r="X7" s="84">
        <f>S7+W7</f>
        <v>1204703.6400000001</v>
      </c>
      <c r="Y7" s="65">
        <f>Z7/12</f>
        <v>51246.59</v>
      </c>
      <c r="Z7" s="50">
        <v>614959.07999999996</v>
      </c>
      <c r="AA7" s="50">
        <f>T7-Y7</f>
        <v>0</v>
      </c>
      <c r="AB7" s="109">
        <f>AA7*12</f>
        <v>0</v>
      </c>
      <c r="AC7" s="84">
        <f>X7-AB7</f>
        <v>1204703.6400000001</v>
      </c>
      <c r="AD7" s="65">
        <f>AE7/12</f>
        <v>51246.59</v>
      </c>
      <c r="AE7" s="50">
        <v>614959.07999999996</v>
      </c>
      <c r="AF7" s="50">
        <f>AD7-Y7</f>
        <v>0</v>
      </c>
      <c r="AG7" s="111">
        <f>AE7</f>
        <v>614959.07999999996</v>
      </c>
      <c r="AH7" s="84">
        <f>AC7+AG7</f>
        <v>1819662.7200000002</v>
      </c>
      <c r="AI7" s="28">
        <f>AJ7/12</f>
        <v>53337.369999999995</v>
      </c>
      <c r="AJ7" s="50">
        <v>640048.43999999994</v>
      </c>
      <c r="AK7" s="50">
        <f>AI7-AD7</f>
        <v>2090.7799999999988</v>
      </c>
      <c r="AL7" s="73">
        <f>AK7*12</f>
        <v>25089.359999999986</v>
      </c>
      <c r="AM7" s="84">
        <f>AH7+AL7</f>
        <v>1844752.08</v>
      </c>
      <c r="AN7" s="65">
        <f>AO7/12</f>
        <v>53337.369999999995</v>
      </c>
      <c r="AO7" s="50">
        <v>640048.43999999994</v>
      </c>
      <c r="AP7" s="50">
        <f>AN7-AI7</f>
        <v>0</v>
      </c>
      <c r="AQ7" s="111">
        <f>AO7</f>
        <v>640048.43999999994</v>
      </c>
      <c r="AR7" s="84">
        <f>AM7+AQ7</f>
        <v>2484800.52</v>
      </c>
      <c r="AS7" s="28">
        <f>AT7/12</f>
        <v>55222.48</v>
      </c>
      <c r="AT7" s="50">
        <v>662669.76</v>
      </c>
      <c r="AU7" s="50">
        <f>AS7-AN7</f>
        <v>1885.1100000000079</v>
      </c>
      <c r="AV7" s="73">
        <f>AU7*12</f>
        <v>22621.320000000094</v>
      </c>
      <c r="AW7" s="84">
        <f>AR7+AV7</f>
        <v>2507421.8400000003</v>
      </c>
      <c r="AX7" s="28">
        <f>AY7/12</f>
        <v>46306.27</v>
      </c>
      <c r="AY7" s="50">
        <v>555675.24</v>
      </c>
      <c r="AZ7" s="50">
        <f>AX7-AS7</f>
        <v>-8916.2100000000064</v>
      </c>
      <c r="BA7" s="73">
        <f>AZ7*12</f>
        <v>-106994.52000000008</v>
      </c>
      <c r="BB7" s="84">
        <f>AW7+BA7</f>
        <v>2400427.3200000003</v>
      </c>
      <c r="BC7" s="28">
        <f>BD7/12</f>
        <v>48226.079999999994</v>
      </c>
      <c r="BD7" s="50">
        <v>578712.96</v>
      </c>
      <c r="BE7" s="50">
        <f>BC7-AX7</f>
        <v>1919.8099999999977</v>
      </c>
      <c r="BF7" s="73">
        <f>BE7*12</f>
        <v>23037.719999999972</v>
      </c>
      <c r="BG7" s="84">
        <f>BB7+BF7</f>
        <v>2423465.04</v>
      </c>
      <c r="BH7" s="28">
        <f>BI7/12</f>
        <v>48226.079999999994</v>
      </c>
      <c r="BI7" s="50">
        <v>578712.96</v>
      </c>
      <c r="BJ7" s="50">
        <f>BH7-BC7</f>
        <v>0</v>
      </c>
      <c r="BK7" s="73">
        <f>BI7</f>
        <v>578712.96</v>
      </c>
      <c r="BL7" s="84">
        <f>BG7+BK7</f>
        <v>3002178</v>
      </c>
    </row>
    <row r="8" spans="1:64" s="46" customFormat="1" ht="15.75" thickBot="1" x14ac:dyDescent="0.3">
      <c r="A8" s="88"/>
      <c r="B8" s="94"/>
      <c r="C8" s="49"/>
      <c r="D8" s="96"/>
      <c r="E8" s="128"/>
      <c r="F8" s="50"/>
      <c r="G8" s="50"/>
      <c r="H8" s="73"/>
      <c r="I8" s="98"/>
      <c r="J8" s="65"/>
      <c r="K8" s="50"/>
      <c r="L8" s="50"/>
      <c r="M8" s="99"/>
      <c r="N8" s="100"/>
      <c r="O8" s="97"/>
      <c r="P8" s="50"/>
      <c r="Q8" s="50"/>
      <c r="R8" s="73"/>
      <c r="S8" s="100"/>
      <c r="T8" s="65"/>
      <c r="U8" s="50"/>
      <c r="V8" s="50"/>
      <c r="W8" s="99"/>
      <c r="X8" s="100"/>
      <c r="Y8" s="65"/>
      <c r="Z8" s="50"/>
      <c r="AA8" s="50"/>
      <c r="AB8" s="99"/>
      <c r="AC8" s="100"/>
      <c r="AD8" s="65"/>
      <c r="AE8" s="50"/>
      <c r="AF8" s="50"/>
      <c r="AG8" s="99"/>
      <c r="AH8" s="100"/>
      <c r="AI8" s="97"/>
      <c r="AJ8" s="50"/>
      <c r="AK8" s="50"/>
      <c r="AL8" s="73"/>
      <c r="AM8" s="100"/>
      <c r="AN8" s="65"/>
      <c r="AO8" s="50"/>
      <c r="AP8" s="50"/>
      <c r="AQ8" s="99"/>
      <c r="AR8" s="100"/>
      <c r="AS8" s="97"/>
      <c r="AT8" s="50"/>
      <c r="AU8" s="50"/>
      <c r="AV8" s="73"/>
      <c r="AW8" s="100"/>
      <c r="AX8" s="97"/>
      <c r="AY8" s="50"/>
      <c r="AZ8" s="50"/>
      <c r="BA8" s="73"/>
      <c r="BB8" s="100"/>
      <c r="BC8" s="97"/>
      <c r="BD8" s="50"/>
      <c r="BE8" s="50"/>
      <c r="BF8" s="73"/>
      <c r="BG8" s="100"/>
      <c r="BH8" s="97"/>
      <c r="BI8" s="50"/>
      <c r="BJ8" s="50"/>
      <c r="BK8" s="73"/>
      <c r="BL8" s="100"/>
    </row>
    <row r="9" spans="1:64" s="46" customFormat="1" ht="15.75" thickBot="1" x14ac:dyDescent="0.3">
      <c r="A9" s="88"/>
      <c r="B9" s="149" t="s">
        <v>22</v>
      </c>
      <c r="C9" s="149"/>
      <c r="D9" s="67"/>
      <c r="E9" s="165" t="s">
        <v>22</v>
      </c>
      <c r="F9" s="149"/>
      <c r="G9" s="51"/>
      <c r="H9" s="74">
        <f>SUM(H7:H8)</f>
        <v>45043.320000000094</v>
      </c>
      <c r="I9" s="52"/>
      <c r="J9" s="155" t="s">
        <v>22</v>
      </c>
      <c r="K9" s="149"/>
      <c r="L9" s="51"/>
      <c r="M9" s="52"/>
      <c r="N9" s="85"/>
      <c r="O9" s="148" t="s">
        <v>22</v>
      </c>
      <c r="P9" s="149"/>
      <c r="Q9" s="93"/>
      <c r="R9" s="74">
        <f>SUM(R7:R8)</f>
        <v>589744.56000000006</v>
      </c>
      <c r="S9" s="85"/>
      <c r="T9" s="159" t="s">
        <v>22</v>
      </c>
      <c r="U9" s="149"/>
      <c r="V9" s="93"/>
      <c r="W9" s="52"/>
      <c r="X9" s="85"/>
      <c r="Y9" s="159" t="s">
        <v>22</v>
      </c>
      <c r="Z9" s="149"/>
      <c r="AA9" s="51"/>
      <c r="AB9" s="52"/>
      <c r="AC9" s="85"/>
      <c r="AD9" s="159" t="s">
        <v>22</v>
      </c>
      <c r="AE9" s="149"/>
      <c r="AF9" s="93"/>
      <c r="AG9" s="52"/>
      <c r="AH9" s="85"/>
      <c r="AI9" s="148" t="s">
        <v>22</v>
      </c>
      <c r="AJ9" s="149"/>
      <c r="AK9" s="93"/>
      <c r="AL9" s="74">
        <f>SUM(AL7:AL8)</f>
        <v>25089.359999999986</v>
      </c>
      <c r="AM9" s="85"/>
      <c r="AN9" s="155" t="s">
        <v>22</v>
      </c>
      <c r="AO9" s="149"/>
      <c r="AP9" s="112"/>
      <c r="AQ9" s="52"/>
      <c r="AR9" s="85"/>
      <c r="AS9" s="148" t="s">
        <v>22</v>
      </c>
      <c r="AT9" s="149"/>
      <c r="AU9" s="112"/>
      <c r="AV9" s="74"/>
      <c r="AW9" s="85"/>
      <c r="AX9" s="148" t="s">
        <v>22</v>
      </c>
      <c r="AY9" s="149"/>
      <c r="AZ9" s="133"/>
      <c r="BA9" s="74"/>
      <c r="BB9" s="85"/>
      <c r="BC9" s="148" t="s">
        <v>22</v>
      </c>
      <c r="BD9" s="149"/>
      <c r="BE9" s="134"/>
      <c r="BF9" s="74"/>
      <c r="BG9" s="85"/>
      <c r="BH9" s="148" t="s">
        <v>22</v>
      </c>
      <c r="BI9" s="149"/>
      <c r="BJ9" s="136"/>
      <c r="BK9" s="74"/>
      <c r="BL9" s="85"/>
    </row>
    <row r="10" spans="1:64" s="57" customFormat="1" ht="15.75" thickBot="1" x14ac:dyDescent="0.3">
      <c r="A10" s="89"/>
      <c r="B10" s="53" t="s">
        <v>23</v>
      </c>
      <c r="C10" s="54" t="s">
        <v>24</v>
      </c>
      <c r="D10" s="68"/>
      <c r="E10" s="75" t="s">
        <v>23</v>
      </c>
      <c r="F10" s="55" t="s">
        <v>19</v>
      </c>
      <c r="G10" s="55" t="s">
        <v>24</v>
      </c>
      <c r="H10" s="76"/>
      <c r="I10" s="52"/>
      <c r="J10" s="120" t="s">
        <v>23</v>
      </c>
      <c r="K10" s="119" t="s">
        <v>19</v>
      </c>
      <c r="L10" s="55" t="s">
        <v>24</v>
      </c>
      <c r="M10" s="56"/>
      <c r="N10" s="85"/>
      <c r="O10" s="75" t="s">
        <v>23</v>
      </c>
      <c r="P10" s="55" t="s">
        <v>19</v>
      </c>
      <c r="Q10" s="55" t="s">
        <v>24</v>
      </c>
      <c r="R10" s="76"/>
      <c r="S10" s="85"/>
      <c r="T10" s="66" t="s">
        <v>23</v>
      </c>
      <c r="U10" s="55" t="s">
        <v>19</v>
      </c>
      <c r="V10" s="55" t="s">
        <v>24</v>
      </c>
      <c r="W10" s="56"/>
      <c r="X10" s="85"/>
      <c r="Y10" s="66" t="s">
        <v>23</v>
      </c>
      <c r="Z10" s="55" t="s">
        <v>19</v>
      </c>
      <c r="AA10" s="55" t="s">
        <v>24</v>
      </c>
      <c r="AB10" s="56"/>
      <c r="AC10" s="85"/>
      <c r="AD10" s="66" t="s">
        <v>23</v>
      </c>
      <c r="AE10" s="55" t="s">
        <v>19</v>
      </c>
      <c r="AF10" s="55" t="s">
        <v>24</v>
      </c>
      <c r="AG10" s="56"/>
      <c r="AH10" s="85"/>
      <c r="AI10" s="123" t="s">
        <v>23</v>
      </c>
      <c r="AJ10" s="55" t="s">
        <v>19</v>
      </c>
      <c r="AK10" s="55" t="s">
        <v>24</v>
      </c>
      <c r="AL10" s="76"/>
      <c r="AM10" s="86"/>
      <c r="AN10" s="130" t="s">
        <v>23</v>
      </c>
      <c r="AO10" s="119" t="s">
        <v>19</v>
      </c>
      <c r="AP10" s="55" t="s">
        <v>24</v>
      </c>
      <c r="AQ10" s="56"/>
      <c r="AR10" s="85"/>
      <c r="AS10" s="123" t="s">
        <v>23</v>
      </c>
      <c r="AT10" s="55" t="s">
        <v>19</v>
      </c>
      <c r="AU10" s="55" t="s">
        <v>24</v>
      </c>
      <c r="AV10" s="76"/>
      <c r="AW10" s="85"/>
      <c r="AX10" s="123" t="s">
        <v>23</v>
      </c>
      <c r="AY10" s="55" t="s">
        <v>19</v>
      </c>
      <c r="AZ10" s="55" t="s">
        <v>24</v>
      </c>
      <c r="BA10" s="76"/>
      <c r="BB10" s="85"/>
      <c r="BC10" s="123" t="s">
        <v>23</v>
      </c>
      <c r="BD10" s="55" t="s">
        <v>19</v>
      </c>
      <c r="BE10" s="55" t="s">
        <v>24</v>
      </c>
      <c r="BF10" s="76"/>
      <c r="BG10" s="85"/>
      <c r="BH10" s="123" t="s">
        <v>23</v>
      </c>
      <c r="BI10" s="55" t="s">
        <v>19</v>
      </c>
      <c r="BJ10" s="55" t="s">
        <v>24</v>
      </c>
      <c r="BK10" s="76"/>
      <c r="BL10" s="85"/>
    </row>
    <row r="11" spans="1:64" s="46" customFormat="1" ht="15" customHeight="1" x14ac:dyDescent="0.25">
      <c r="A11" s="90" t="s">
        <v>48</v>
      </c>
      <c r="B11" s="161" t="s">
        <v>25</v>
      </c>
      <c r="C11" s="49">
        <v>53246.11</v>
      </c>
      <c r="D11" s="69"/>
      <c r="E11" s="161" t="s">
        <v>25</v>
      </c>
      <c r="F11" s="62">
        <v>3753.61</v>
      </c>
      <c r="G11" s="62">
        <f>F11+C11</f>
        <v>56999.72</v>
      </c>
      <c r="H11" s="77"/>
      <c r="I11" s="52"/>
      <c r="J11" s="150" t="s">
        <v>25</v>
      </c>
      <c r="K11" s="65">
        <f>N7/12</f>
        <v>49145.380000000005</v>
      </c>
      <c r="L11" s="65">
        <v>49145.38</v>
      </c>
      <c r="M11" s="58"/>
      <c r="N11" s="85"/>
      <c r="O11" s="156" t="s">
        <v>28</v>
      </c>
      <c r="P11" s="62"/>
      <c r="Q11" s="62">
        <v>49145.38</v>
      </c>
      <c r="R11" s="77"/>
      <c r="S11" s="85"/>
      <c r="T11" s="156" t="s">
        <v>28</v>
      </c>
      <c r="U11" s="65">
        <v>2101.21</v>
      </c>
      <c r="V11" s="65">
        <f>49145.38+2101.21</f>
        <v>51246.59</v>
      </c>
      <c r="W11" s="58"/>
      <c r="X11" s="85"/>
      <c r="Y11" s="156" t="s">
        <v>28</v>
      </c>
      <c r="Z11" s="110"/>
      <c r="AA11" s="62"/>
      <c r="AB11" s="58"/>
      <c r="AC11" s="85"/>
      <c r="AD11" s="156" t="s">
        <v>29</v>
      </c>
      <c r="AE11" s="110"/>
      <c r="AF11" s="62">
        <v>51246.59</v>
      </c>
      <c r="AG11" s="58"/>
      <c r="AH11" s="86"/>
      <c r="AI11" s="150" t="s">
        <v>29</v>
      </c>
      <c r="AJ11" s="118">
        <v>2090.7800000000002</v>
      </c>
      <c r="AK11" s="62">
        <f>51246.59+2090.78</f>
        <v>53337.369999999995</v>
      </c>
      <c r="AL11" s="77"/>
      <c r="AM11" s="86"/>
      <c r="AN11" s="131" t="s">
        <v>30</v>
      </c>
      <c r="AO11" s="129"/>
      <c r="AP11" s="62">
        <v>53337.37</v>
      </c>
      <c r="AQ11" s="58"/>
      <c r="AR11" s="86"/>
      <c r="AS11" s="131" t="s">
        <v>30</v>
      </c>
      <c r="AT11" s="118">
        <v>1885.11</v>
      </c>
      <c r="AU11" s="62">
        <v>55222.48</v>
      </c>
      <c r="AV11" s="77"/>
      <c r="AW11" s="85"/>
      <c r="AX11" s="131" t="s">
        <v>37</v>
      </c>
      <c r="AY11" s="118">
        <v>8916.2099999999991</v>
      </c>
      <c r="AZ11" s="62">
        <v>46306.27</v>
      </c>
      <c r="BA11" s="77"/>
      <c r="BB11" s="85"/>
      <c r="BC11" s="131" t="s">
        <v>37</v>
      </c>
      <c r="BD11" s="118">
        <v>8916.2099999999991</v>
      </c>
      <c r="BE11" s="62">
        <v>46306.27</v>
      </c>
      <c r="BF11" s="77"/>
      <c r="BG11" s="85"/>
      <c r="BH11" s="172" t="s">
        <v>152</v>
      </c>
      <c r="BI11" s="118"/>
      <c r="BJ11" s="62">
        <v>48226.080000000002</v>
      </c>
      <c r="BK11" s="77"/>
      <c r="BL11" s="85"/>
    </row>
    <row r="12" spans="1:64" s="46" customFormat="1" ht="15" customHeight="1" x14ac:dyDescent="0.25">
      <c r="A12" s="90" t="s">
        <v>49</v>
      </c>
      <c r="B12" s="162"/>
      <c r="C12" s="49">
        <v>53246.11</v>
      </c>
      <c r="D12" s="69"/>
      <c r="E12" s="162"/>
      <c r="F12" s="62">
        <v>3753.61</v>
      </c>
      <c r="G12" s="62">
        <f t="shared" ref="G12:G22" si="0">F12+C12</f>
        <v>56999.72</v>
      </c>
      <c r="H12" s="78"/>
      <c r="I12" s="52"/>
      <c r="J12" s="151"/>
      <c r="K12" s="118"/>
      <c r="L12" s="65">
        <v>49145.38</v>
      </c>
      <c r="M12" s="58"/>
      <c r="N12" s="85"/>
      <c r="O12" s="157"/>
      <c r="P12" s="62"/>
      <c r="Q12" s="62">
        <v>49145.38</v>
      </c>
      <c r="R12" s="78"/>
      <c r="S12" s="85"/>
      <c r="T12" s="157"/>
      <c r="U12" s="65">
        <v>2101.21</v>
      </c>
      <c r="V12" s="65">
        <f t="shared" ref="V12:V22" si="1">49145.38+2101.21</f>
        <v>51246.59</v>
      </c>
      <c r="W12" s="58"/>
      <c r="X12" s="85"/>
      <c r="Y12" s="157"/>
      <c r="Z12" s="110"/>
      <c r="AA12" s="62"/>
      <c r="AB12" s="58"/>
      <c r="AC12" s="85"/>
      <c r="AD12" s="157"/>
      <c r="AE12" s="110"/>
      <c r="AF12" s="62">
        <v>51246.59</v>
      </c>
      <c r="AG12" s="58"/>
      <c r="AH12" s="86"/>
      <c r="AI12" s="151"/>
      <c r="AJ12" s="118">
        <v>2090.7800000000002</v>
      </c>
      <c r="AK12" s="62">
        <f t="shared" ref="AK12:AK22" si="2">51246.59+2090.78</f>
        <v>53337.369999999995</v>
      </c>
      <c r="AL12" s="78"/>
      <c r="AM12" s="86"/>
      <c r="AN12" s="131"/>
      <c r="AO12" s="129"/>
      <c r="AP12" s="62">
        <v>53337.37</v>
      </c>
      <c r="AQ12" s="58"/>
      <c r="AR12" s="86"/>
      <c r="AS12" s="131" t="s">
        <v>31</v>
      </c>
      <c r="AT12" s="118">
        <v>1885.11</v>
      </c>
      <c r="AU12" s="62">
        <v>55222.48</v>
      </c>
      <c r="AV12" s="78"/>
      <c r="AW12" s="85"/>
      <c r="AX12" s="131" t="s">
        <v>38</v>
      </c>
      <c r="AY12" s="118">
        <v>8916.2099999999991</v>
      </c>
      <c r="AZ12" s="62">
        <v>46306.27</v>
      </c>
      <c r="BA12" s="78"/>
      <c r="BB12" s="85"/>
      <c r="BC12" s="131" t="s">
        <v>38</v>
      </c>
      <c r="BD12" s="118">
        <v>8916.2099999999991</v>
      </c>
      <c r="BE12" s="62">
        <v>46306.27</v>
      </c>
      <c r="BF12" s="78"/>
      <c r="BG12" s="85"/>
      <c r="BH12" s="173"/>
      <c r="BI12" s="118"/>
      <c r="BJ12" s="62">
        <v>48226.080000000002</v>
      </c>
      <c r="BK12" s="78"/>
      <c r="BL12" s="85"/>
    </row>
    <row r="13" spans="1:64" s="46" customFormat="1" ht="15" customHeight="1" x14ac:dyDescent="0.25">
      <c r="A13" s="90" t="s">
        <v>50</v>
      </c>
      <c r="B13" s="162"/>
      <c r="C13" s="49">
        <v>53246.11</v>
      </c>
      <c r="D13" s="69"/>
      <c r="E13" s="162"/>
      <c r="F13" s="62">
        <v>3753.61</v>
      </c>
      <c r="G13" s="62">
        <f>F13+C13</f>
        <v>56999.72</v>
      </c>
      <c r="H13" s="78"/>
      <c r="I13" s="52"/>
      <c r="J13" s="151"/>
      <c r="K13" s="118"/>
      <c r="L13" s="65">
        <v>49145.38</v>
      </c>
      <c r="M13" s="58"/>
      <c r="N13" s="85"/>
      <c r="O13" s="157"/>
      <c r="P13" s="62"/>
      <c r="Q13" s="62">
        <v>49145.38</v>
      </c>
      <c r="R13" s="78"/>
      <c r="S13" s="85"/>
      <c r="T13" s="157"/>
      <c r="U13" s="65">
        <v>2101.21</v>
      </c>
      <c r="V13" s="65">
        <f t="shared" si="1"/>
        <v>51246.59</v>
      </c>
      <c r="W13" s="58"/>
      <c r="X13" s="85"/>
      <c r="Y13" s="157"/>
      <c r="Z13" s="110"/>
      <c r="AA13" s="62"/>
      <c r="AB13" s="58"/>
      <c r="AC13" s="85"/>
      <c r="AD13" s="157"/>
      <c r="AE13" s="110"/>
      <c r="AF13" s="62">
        <v>51246.59</v>
      </c>
      <c r="AG13" s="58"/>
      <c r="AH13" s="86"/>
      <c r="AI13" s="151"/>
      <c r="AJ13" s="118">
        <v>2090.7800000000002</v>
      </c>
      <c r="AK13" s="62">
        <f t="shared" si="2"/>
        <v>53337.369999999995</v>
      </c>
      <c r="AL13" s="78"/>
      <c r="AM13" s="86"/>
      <c r="AN13" s="131"/>
      <c r="AO13" s="129"/>
      <c r="AP13" s="62">
        <v>53337.37</v>
      </c>
      <c r="AQ13" s="58"/>
      <c r="AR13" s="86"/>
      <c r="AS13" s="131" t="s">
        <v>32</v>
      </c>
      <c r="AT13" s="118">
        <v>1885.11</v>
      </c>
      <c r="AU13" s="62">
        <v>55222.48</v>
      </c>
      <c r="AV13" s="78"/>
      <c r="AW13" s="85"/>
      <c r="AX13" s="131" t="s">
        <v>39</v>
      </c>
      <c r="AY13" s="118">
        <v>8916.2099999999991</v>
      </c>
      <c r="AZ13" s="62">
        <v>46306.27</v>
      </c>
      <c r="BA13" s="78"/>
      <c r="BB13" s="85"/>
      <c r="BC13" s="131" t="s">
        <v>39</v>
      </c>
      <c r="BD13" s="118">
        <v>8916.2099999999991</v>
      </c>
      <c r="BE13" s="62">
        <v>46306.27</v>
      </c>
      <c r="BF13" s="78"/>
      <c r="BG13" s="85"/>
      <c r="BH13" s="173"/>
      <c r="BI13" s="118"/>
      <c r="BJ13" s="62">
        <v>48226.080000000002</v>
      </c>
      <c r="BK13" s="78"/>
      <c r="BL13" s="85"/>
    </row>
    <row r="14" spans="1:64" s="46" customFormat="1" ht="15" customHeight="1" x14ac:dyDescent="0.25">
      <c r="A14" s="90" t="s">
        <v>51</v>
      </c>
      <c r="B14" s="162"/>
      <c r="C14" s="49">
        <v>53246.11</v>
      </c>
      <c r="D14" s="69"/>
      <c r="E14" s="162"/>
      <c r="F14" s="62">
        <v>3753.61</v>
      </c>
      <c r="G14" s="62">
        <f t="shared" si="0"/>
        <v>56999.72</v>
      </c>
      <c r="H14" s="77"/>
      <c r="I14" s="52"/>
      <c r="J14" s="151"/>
      <c r="K14" s="118"/>
      <c r="L14" s="65">
        <v>49145.38</v>
      </c>
      <c r="M14" s="58"/>
      <c r="N14" s="85"/>
      <c r="O14" s="157"/>
      <c r="P14" s="62"/>
      <c r="Q14" s="62">
        <v>49145.38</v>
      </c>
      <c r="R14" s="77"/>
      <c r="S14" s="85"/>
      <c r="T14" s="157"/>
      <c r="U14" s="65">
        <v>2101.21</v>
      </c>
      <c r="V14" s="65">
        <f t="shared" si="1"/>
        <v>51246.59</v>
      </c>
      <c r="W14" s="58"/>
      <c r="X14" s="85"/>
      <c r="Y14" s="157"/>
      <c r="Z14" s="110"/>
      <c r="AA14" s="62"/>
      <c r="AB14" s="58"/>
      <c r="AC14" s="85"/>
      <c r="AD14" s="157"/>
      <c r="AE14" s="110"/>
      <c r="AF14" s="62">
        <v>51246.59</v>
      </c>
      <c r="AG14" s="58"/>
      <c r="AH14" s="86"/>
      <c r="AI14" s="151"/>
      <c r="AJ14" s="118">
        <v>2090.7800000000002</v>
      </c>
      <c r="AK14" s="62">
        <f t="shared" si="2"/>
        <v>53337.369999999995</v>
      </c>
      <c r="AL14" s="77"/>
      <c r="AM14" s="86"/>
      <c r="AN14" s="131"/>
      <c r="AO14" s="129"/>
      <c r="AP14" s="62">
        <v>53337.37</v>
      </c>
      <c r="AQ14" s="58"/>
      <c r="AR14" s="86"/>
      <c r="AS14" s="131" t="s">
        <v>33</v>
      </c>
      <c r="AT14" s="118">
        <v>1885.11</v>
      </c>
      <c r="AU14" s="62">
        <v>55222.48</v>
      </c>
      <c r="AV14" s="77"/>
      <c r="AW14" s="85"/>
      <c r="AX14" s="131" t="s">
        <v>40</v>
      </c>
      <c r="AY14" s="118">
        <v>8916.2099999999991</v>
      </c>
      <c r="AZ14" s="62">
        <v>46306.27</v>
      </c>
      <c r="BA14" s="77"/>
      <c r="BB14" s="85"/>
      <c r="BC14" s="131" t="s">
        <v>40</v>
      </c>
      <c r="BD14" s="118">
        <v>8916.2099999999991</v>
      </c>
      <c r="BE14" s="62">
        <v>46306.27</v>
      </c>
      <c r="BF14" s="77"/>
      <c r="BG14" s="85"/>
      <c r="BH14" s="173"/>
      <c r="BI14" s="118"/>
      <c r="BJ14" s="62">
        <v>48226.080000000002</v>
      </c>
      <c r="BK14" s="77"/>
      <c r="BL14" s="85"/>
    </row>
    <row r="15" spans="1:64" s="46" customFormat="1" ht="15" customHeight="1" x14ac:dyDescent="0.25">
      <c r="A15" s="90" t="s">
        <v>52</v>
      </c>
      <c r="B15" s="162"/>
      <c r="C15" s="49">
        <v>53246.11</v>
      </c>
      <c r="D15" s="69"/>
      <c r="E15" s="162"/>
      <c r="F15" s="62">
        <v>3753.61</v>
      </c>
      <c r="G15" s="62">
        <f t="shared" si="0"/>
        <v>56999.72</v>
      </c>
      <c r="H15" s="77"/>
      <c r="I15" s="52"/>
      <c r="J15" s="151"/>
      <c r="K15" s="118"/>
      <c r="L15" s="65">
        <v>49145.38</v>
      </c>
      <c r="M15" s="58"/>
      <c r="N15" s="85"/>
      <c r="O15" s="157"/>
      <c r="P15" s="62"/>
      <c r="Q15" s="62">
        <v>49145.38</v>
      </c>
      <c r="R15" s="77"/>
      <c r="S15" s="85"/>
      <c r="T15" s="157"/>
      <c r="U15" s="65">
        <v>2101.21</v>
      </c>
      <c r="V15" s="65">
        <f t="shared" si="1"/>
        <v>51246.59</v>
      </c>
      <c r="W15" s="58"/>
      <c r="X15" s="85"/>
      <c r="Y15" s="157"/>
      <c r="Z15" s="110"/>
      <c r="AA15" s="62"/>
      <c r="AB15" s="58"/>
      <c r="AC15" s="85"/>
      <c r="AD15" s="157"/>
      <c r="AE15" s="110"/>
      <c r="AF15" s="62">
        <v>51246.59</v>
      </c>
      <c r="AG15" s="58"/>
      <c r="AH15" s="86"/>
      <c r="AI15" s="151"/>
      <c r="AJ15" s="118">
        <v>2090.7800000000002</v>
      </c>
      <c r="AK15" s="62">
        <f t="shared" si="2"/>
        <v>53337.369999999995</v>
      </c>
      <c r="AL15" s="77"/>
      <c r="AM15" s="86"/>
      <c r="AN15" s="131"/>
      <c r="AO15" s="129"/>
      <c r="AP15" s="62">
        <v>53337.37</v>
      </c>
      <c r="AQ15" s="58"/>
      <c r="AR15" s="86"/>
      <c r="AS15" s="131" t="s">
        <v>34</v>
      </c>
      <c r="AT15" s="118">
        <v>1885.11</v>
      </c>
      <c r="AU15" s="62">
        <v>55222.48</v>
      </c>
      <c r="AV15" s="77"/>
      <c r="AW15" s="85"/>
      <c r="AX15" s="131" t="s">
        <v>103</v>
      </c>
      <c r="AY15" s="118">
        <v>8916.2099999999991</v>
      </c>
      <c r="AZ15" s="62">
        <v>46306.27</v>
      </c>
      <c r="BA15" s="77"/>
      <c r="BB15" s="85"/>
      <c r="BC15" s="131" t="s">
        <v>103</v>
      </c>
      <c r="BD15" s="118">
        <v>8916.2099999999991</v>
      </c>
      <c r="BE15" s="62">
        <v>46306.27</v>
      </c>
      <c r="BF15" s="77"/>
      <c r="BG15" s="85"/>
      <c r="BH15" s="173"/>
      <c r="BI15" s="118"/>
      <c r="BJ15" s="62">
        <v>48226.080000000002</v>
      </c>
      <c r="BK15" s="77"/>
      <c r="BL15" s="85"/>
    </row>
    <row r="16" spans="1:64" s="46" customFormat="1" ht="15" customHeight="1" x14ac:dyDescent="0.25">
      <c r="A16" s="90" t="s">
        <v>41</v>
      </c>
      <c r="B16" s="162"/>
      <c r="C16" s="49">
        <v>53246.11</v>
      </c>
      <c r="D16" s="69"/>
      <c r="E16" s="162"/>
      <c r="F16" s="62">
        <v>3753.61</v>
      </c>
      <c r="G16" s="62">
        <f t="shared" si="0"/>
        <v>56999.72</v>
      </c>
      <c r="H16" s="77"/>
      <c r="I16" s="52"/>
      <c r="J16" s="151"/>
      <c r="K16" s="118"/>
      <c r="L16" s="65">
        <v>49145.38</v>
      </c>
      <c r="M16" s="58"/>
      <c r="N16" s="85"/>
      <c r="O16" s="157"/>
      <c r="P16" s="62"/>
      <c r="Q16" s="62">
        <v>49145.38</v>
      </c>
      <c r="R16" s="77"/>
      <c r="S16" s="85"/>
      <c r="T16" s="157"/>
      <c r="U16" s="65">
        <v>2101.21</v>
      </c>
      <c r="V16" s="65">
        <f t="shared" si="1"/>
        <v>51246.59</v>
      </c>
      <c r="W16" s="58"/>
      <c r="X16" s="85"/>
      <c r="Y16" s="157"/>
      <c r="Z16" s="110"/>
      <c r="AA16" s="62"/>
      <c r="AB16" s="58"/>
      <c r="AC16" s="85"/>
      <c r="AD16" s="157"/>
      <c r="AE16" s="110"/>
      <c r="AF16" s="62">
        <v>51246.59</v>
      </c>
      <c r="AG16" s="58"/>
      <c r="AH16" s="86"/>
      <c r="AI16" s="151"/>
      <c r="AJ16" s="118">
        <v>2090.7800000000002</v>
      </c>
      <c r="AK16" s="62">
        <f t="shared" si="2"/>
        <v>53337.369999999995</v>
      </c>
      <c r="AL16" s="77"/>
      <c r="AM16" s="86"/>
      <c r="AN16" s="131"/>
      <c r="AO16" s="129"/>
      <c r="AP16" s="62">
        <v>53337.37</v>
      </c>
      <c r="AQ16" s="58"/>
      <c r="AR16" s="86"/>
      <c r="AS16" s="131" t="s">
        <v>35</v>
      </c>
      <c r="AT16" s="118">
        <v>1885.11</v>
      </c>
      <c r="AU16" s="62">
        <v>55222.48</v>
      </c>
      <c r="AV16" s="77"/>
      <c r="AW16" s="85"/>
      <c r="AX16" s="131"/>
      <c r="AY16" s="118"/>
      <c r="AZ16" s="62"/>
      <c r="BA16" s="77"/>
      <c r="BB16" s="85"/>
      <c r="BC16" s="131"/>
      <c r="BD16" s="118"/>
      <c r="BE16" s="62"/>
      <c r="BF16" s="77"/>
      <c r="BG16" s="85"/>
      <c r="BH16" s="173"/>
      <c r="BI16" s="118"/>
      <c r="BJ16" s="62">
        <v>48226.080000000002</v>
      </c>
      <c r="BK16" s="77"/>
      <c r="BL16" s="85"/>
    </row>
    <row r="17" spans="1:64" s="46" customFormat="1" ht="15" customHeight="1" x14ac:dyDescent="0.25">
      <c r="A17" s="90" t="s">
        <v>42</v>
      </c>
      <c r="B17" s="162"/>
      <c r="C17" s="49">
        <v>53246.11</v>
      </c>
      <c r="D17" s="69"/>
      <c r="E17" s="162"/>
      <c r="F17" s="62">
        <v>3753.61</v>
      </c>
      <c r="G17" s="62">
        <f>F17+C17</f>
        <v>56999.72</v>
      </c>
      <c r="H17" s="77"/>
      <c r="I17" s="52"/>
      <c r="J17" s="151"/>
      <c r="K17" s="118"/>
      <c r="L17" s="65">
        <v>49145.38</v>
      </c>
      <c r="M17" s="58"/>
      <c r="N17" s="85"/>
      <c r="O17" s="157"/>
      <c r="P17" s="62"/>
      <c r="Q17" s="62">
        <v>49145.38</v>
      </c>
      <c r="R17" s="77"/>
      <c r="S17" s="85"/>
      <c r="T17" s="157"/>
      <c r="U17" s="65">
        <v>2101.21</v>
      </c>
      <c r="V17" s="65">
        <f t="shared" si="1"/>
        <v>51246.59</v>
      </c>
      <c r="W17" s="58"/>
      <c r="X17" s="85"/>
      <c r="Y17" s="157"/>
      <c r="Z17" s="110"/>
      <c r="AA17" s="62"/>
      <c r="AB17" s="58"/>
      <c r="AC17" s="85"/>
      <c r="AD17" s="157"/>
      <c r="AE17" s="110"/>
      <c r="AF17" s="62">
        <v>51246.59</v>
      </c>
      <c r="AG17" s="58"/>
      <c r="AH17" s="86"/>
      <c r="AI17" s="151"/>
      <c r="AJ17" s="118">
        <v>2090.7800000000002</v>
      </c>
      <c r="AK17" s="62">
        <f t="shared" si="2"/>
        <v>53337.369999999995</v>
      </c>
      <c r="AL17" s="77"/>
      <c r="AM17" s="86"/>
      <c r="AN17" s="131"/>
      <c r="AO17" s="129"/>
      <c r="AP17" s="62">
        <v>53337.37</v>
      </c>
      <c r="AQ17" s="58"/>
      <c r="AR17" s="86"/>
      <c r="AS17" s="131" t="s">
        <v>36</v>
      </c>
      <c r="AT17" s="118">
        <v>1885.11</v>
      </c>
      <c r="AU17" s="62">
        <v>55222.48</v>
      </c>
      <c r="AV17" s="77"/>
      <c r="AW17" s="85"/>
      <c r="AX17" s="131"/>
      <c r="AY17" s="118"/>
      <c r="AZ17" s="62"/>
      <c r="BA17" s="77"/>
      <c r="BB17" s="85"/>
      <c r="BC17" s="131"/>
      <c r="BD17" s="118"/>
      <c r="BE17" s="62"/>
      <c r="BF17" s="77"/>
      <c r="BG17" s="85"/>
      <c r="BH17" s="173"/>
      <c r="BI17" s="118"/>
      <c r="BJ17" s="62">
        <v>48226.080000000002</v>
      </c>
      <c r="BK17" s="77"/>
      <c r="BL17" s="85"/>
    </row>
    <row r="18" spans="1:64" s="46" customFormat="1" ht="15" customHeight="1" x14ac:dyDescent="0.25">
      <c r="A18" s="90" t="s">
        <v>43</v>
      </c>
      <c r="B18" s="162"/>
      <c r="C18" s="49">
        <v>53246.11</v>
      </c>
      <c r="D18" s="69"/>
      <c r="E18" s="162"/>
      <c r="F18" s="62">
        <v>3753.61</v>
      </c>
      <c r="G18" s="62">
        <f t="shared" si="0"/>
        <v>56999.72</v>
      </c>
      <c r="H18" s="77"/>
      <c r="I18" s="52"/>
      <c r="J18" s="151"/>
      <c r="K18" s="118"/>
      <c r="L18" s="65">
        <v>49145.38</v>
      </c>
      <c r="M18" s="58"/>
      <c r="N18" s="85"/>
      <c r="O18" s="157"/>
      <c r="P18" s="62"/>
      <c r="Q18" s="62">
        <v>49145.38</v>
      </c>
      <c r="R18" s="77"/>
      <c r="S18" s="85"/>
      <c r="T18" s="157"/>
      <c r="U18" s="65">
        <v>2101.21</v>
      </c>
      <c r="V18" s="65">
        <f t="shared" si="1"/>
        <v>51246.59</v>
      </c>
      <c r="W18" s="58"/>
      <c r="X18" s="85"/>
      <c r="Y18" s="157"/>
      <c r="Z18" s="110"/>
      <c r="AA18" s="62"/>
      <c r="AB18" s="58"/>
      <c r="AC18" s="85"/>
      <c r="AD18" s="157"/>
      <c r="AE18" s="110"/>
      <c r="AF18" s="62">
        <v>51246.59</v>
      </c>
      <c r="AG18" s="58"/>
      <c r="AH18" s="86"/>
      <c r="AI18" s="151"/>
      <c r="AJ18" s="118">
        <v>2090.7800000000002</v>
      </c>
      <c r="AK18" s="62">
        <f t="shared" si="2"/>
        <v>53337.369999999995</v>
      </c>
      <c r="AL18" s="77"/>
      <c r="AM18" s="86"/>
      <c r="AN18" s="131"/>
      <c r="AO18" s="129"/>
      <c r="AP18" s="62">
        <v>53337.37</v>
      </c>
      <c r="AQ18" s="58"/>
      <c r="AR18" s="86"/>
      <c r="AS18" s="131"/>
      <c r="AT18" s="118"/>
      <c r="AU18" s="62"/>
      <c r="AV18" s="77"/>
      <c r="AW18" s="85"/>
      <c r="AX18" s="131"/>
      <c r="AY18" s="118"/>
      <c r="AZ18" s="62"/>
      <c r="BA18" s="77"/>
      <c r="BB18" s="85"/>
      <c r="BC18" s="131"/>
      <c r="BD18" s="118"/>
      <c r="BE18" s="62"/>
      <c r="BF18" s="77"/>
      <c r="BG18" s="85"/>
      <c r="BH18" s="173"/>
      <c r="BI18" s="118"/>
      <c r="BJ18" s="62">
        <v>48226.080000000002</v>
      </c>
      <c r="BK18" s="77"/>
      <c r="BL18" s="85"/>
    </row>
    <row r="19" spans="1:64" s="46" customFormat="1" ht="15" customHeight="1" x14ac:dyDescent="0.25">
      <c r="A19" s="90" t="s">
        <v>44</v>
      </c>
      <c r="B19" s="162"/>
      <c r="C19" s="49">
        <v>53246.11</v>
      </c>
      <c r="D19" s="69"/>
      <c r="E19" s="162"/>
      <c r="F19" s="62">
        <v>3753.61</v>
      </c>
      <c r="G19" s="62">
        <f t="shared" si="0"/>
        <v>56999.72</v>
      </c>
      <c r="H19" s="77"/>
      <c r="I19" s="52"/>
      <c r="J19" s="151"/>
      <c r="K19" s="118"/>
      <c r="L19" s="65">
        <v>49145.38</v>
      </c>
      <c r="M19" s="58"/>
      <c r="N19" s="85"/>
      <c r="O19" s="157"/>
      <c r="P19" s="62"/>
      <c r="Q19" s="62">
        <v>49145.38</v>
      </c>
      <c r="R19" s="77"/>
      <c r="S19" s="85"/>
      <c r="T19" s="157"/>
      <c r="U19" s="65">
        <v>2101.21</v>
      </c>
      <c r="V19" s="65">
        <f t="shared" si="1"/>
        <v>51246.59</v>
      </c>
      <c r="W19" s="58"/>
      <c r="X19" s="85"/>
      <c r="Y19" s="157"/>
      <c r="Z19" s="110"/>
      <c r="AA19" s="62"/>
      <c r="AB19" s="58"/>
      <c r="AC19" s="85"/>
      <c r="AD19" s="157"/>
      <c r="AE19" s="110"/>
      <c r="AF19" s="62">
        <v>51246.59</v>
      </c>
      <c r="AG19" s="58"/>
      <c r="AH19" s="86"/>
      <c r="AI19" s="151"/>
      <c r="AJ19" s="118">
        <v>2090.7800000000002</v>
      </c>
      <c r="AK19" s="62">
        <f t="shared" si="2"/>
        <v>53337.369999999995</v>
      </c>
      <c r="AL19" s="77"/>
      <c r="AM19" s="86"/>
      <c r="AN19" s="131"/>
      <c r="AO19" s="129"/>
      <c r="AP19" s="62">
        <v>53337.37</v>
      </c>
      <c r="AQ19" s="58"/>
      <c r="AR19" s="86"/>
      <c r="AS19" s="131"/>
      <c r="AT19" s="118"/>
      <c r="AU19" s="62"/>
      <c r="AV19" s="77"/>
      <c r="AW19" s="85"/>
      <c r="AX19" s="131"/>
      <c r="AY19" s="118"/>
      <c r="AZ19" s="62"/>
      <c r="BA19" s="77"/>
      <c r="BB19" s="85"/>
      <c r="BC19" s="131"/>
      <c r="BD19" s="118"/>
      <c r="BE19" s="62"/>
      <c r="BF19" s="77"/>
      <c r="BG19" s="85"/>
      <c r="BH19" s="173"/>
      <c r="BI19" s="118"/>
      <c r="BJ19" s="62">
        <v>48226.080000000002</v>
      </c>
      <c r="BK19" s="77"/>
      <c r="BL19" s="85"/>
    </row>
    <row r="20" spans="1:64" s="46" customFormat="1" ht="15" customHeight="1" x14ac:dyDescent="0.25">
      <c r="A20" s="90" t="s">
        <v>45</v>
      </c>
      <c r="B20" s="162"/>
      <c r="C20" s="49">
        <v>53246.11</v>
      </c>
      <c r="D20" s="69"/>
      <c r="E20" s="162"/>
      <c r="F20" s="62">
        <v>3753.61</v>
      </c>
      <c r="G20" s="62">
        <f t="shared" si="0"/>
        <v>56999.72</v>
      </c>
      <c r="H20" s="77"/>
      <c r="I20" s="52"/>
      <c r="J20" s="151"/>
      <c r="K20" s="118"/>
      <c r="L20" s="65">
        <v>49145.38</v>
      </c>
      <c r="M20" s="58"/>
      <c r="N20" s="85"/>
      <c r="O20" s="157"/>
      <c r="P20" s="62"/>
      <c r="Q20" s="62">
        <v>49145.38</v>
      </c>
      <c r="R20" s="77"/>
      <c r="S20" s="85"/>
      <c r="T20" s="157"/>
      <c r="U20" s="65">
        <v>2101.21</v>
      </c>
      <c r="V20" s="65">
        <f t="shared" si="1"/>
        <v>51246.59</v>
      </c>
      <c r="W20" s="58"/>
      <c r="X20" s="85"/>
      <c r="Y20" s="157"/>
      <c r="Z20" s="110"/>
      <c r="AA20" s="62"/>
      <c r="AB20" s="58"/>
      <c r="AC20" s="85"/>
      <c r="AD20" s="157"/>
      <c r="AE20" s="110"/>
      <c r="AF20" s="62">
        <v>51246.59</v>
      </c>
      <c r="AG20" s="58"/>
      <c r="AH20" s="86"/>
      <c r="AI20" s="151"/>
      <c r="AJ20" s="118">
        <v>2090.7800000000002</v>
      </c>
      <c r="AK20" s="62">
        <f t="shared" si="2"/>
        <v>53337.369999999995</v>
      </c>
      <c r="AL20" s="77"/>
      <c r="AM20" s="86"/>
      <c r="AN20" s="131"/>
      <c r="AO20" s="129"/>
      <c r="AP20" s="62">
        <v>53337.37</v>
      </c>
      <c r="AQ20" s="58"/>
      <c r="AR20" s="86"/>
      <c r="AS20" s="131"/>
      <c r="AT20" s="118"/>
      <c r="AU20" s="62"/>
      <c r="AV20" s="77"/>
      <c r="AW20" s="85"/>
      <c r="AX20" s="131"/>
      <c r="AY20" s="118"/>
      <c r="AZ20" s="62"/>
      <c r="BA20" s="77"/>
      <c r="BB20" s="85"/>
      <c r="BC20" s="131"/>
      <c r="BD20" s="118"/>
      <c r="BE20" s="62"/>
      <c r="BF20" s="77"/>
      <c r="BG20" s="85"/>
      <c r="BH20" s="173"/>
      <c r="BI20" s="118"/>
      <c r="BJ20" s="62">
        <v>48226.080000000002</v>
      </c>
      <c r="BK20" s="77"/>
      <c r="BL20" s="85"/>
    </row>
    <row r="21" spans="1:64" s="46" customFormat="1" ht="15" customHeight="1" x14ac:dyDescent="0.25">
      <c r="A21" s="90" t="s">
        <v>46</v>
      </c>
      <c r="B21" s="162"/>
      <c r="C21" s="49">
        <v>53246.11</v>
      </c>
      <c r="D21" s="69"/>
      <c r="E21" s="162"/>
      <c r="F21" s="62">
        <v>3753.61</v>
      </c>
      <c r="G21" s="62">
        <f t="shared" si="0"/>
        <v>56999.72</v>
      </c>
      <c r="H21" s="77"/>
      <c r="I21" s="52"/>
      <c r="J21" s="151"/>
      <c r="K21" s="118"/>
      <c r="L21" s="65">
        <v>49145.38</v>
      </c>
      <c r="M21" s="58"/>
      <c r="N21" s="85"/>
      <c r="O21" s="157"/>
      <c r="P21" s="62"/>
      <c r="Q21" s="62">
        <v>49145.38</v>
      </c>
      <c r="R21" s="77"/>
      <c r="S21" s="85"/>
      <c r="T21" s="157"/>
      <c r="U21" s="65">
        <v>2101.21</v>
      </c>
      <c r="V21" s="65">
        <f t="shared" si="1"/>
        <v>51246.59</v>
      </c>
      <c r="W21" s="58"/>
      <c r="X21" s="85"/>
      <c r="Y21" s="157"/>
      <c r="Z21" s="110"/>
      <c r="AA21" s="62"/>
      <c r="AB21" s="58"/>
      <c r="AC21" s="85"/>
      <c r="AD21" s="157"/>
      <c r="AE21" s="110"/>
      <c r="AF21" s="62">
        <v>51246.59</v>
      </c>
      <c r="AG21" s="58"/>
      <c r="AH21" s="86"/>
      <c r="AI21" s="151"/>
      <c r="AJ21" s="118">
        <v>2090.7800000000002</v>
      </c>
      <c r="AK21" s="62">
        <f t="shared" si="2"/>
        <v>53337.369999999995</v>
      </c>
      <c r="AL21" s="77"/>
      <c r="AM21" s="86"/>
      <c r="AN21" s="131"/>
      <c r="AO21" s="129"/>
      <c r="AP21" s="62">
        <v>53337.37</v>
      </c>
      <c r="AQ21" s="58"/>
      <c r="AR21" s="86"/>
      <c r="AS21" s="131"/>
      <c r="AT21" s="118"/>
      <c r="AU21" s="62"/>
      <c r="AV21" s="77"/>
      <c r="AW21" s="85"/>
      <c r="AX21" s="131"/>
      <c r="AY21" s="118"/>
      <c r="AZ21" s="62"/>
      <c r="BA21" s="77"/>
      <c r="BB21" s="85"/>
      <c r="BC21" s="131"/>
      <c r="BD21" s="118"/>
      <c r="BE21" s="62"/>
      <c r="BF21" s="77"/>
      <c r="BG21" s="85"/>
      <c r="BH21" s="173"/>
      <c r="BI21" s="118"/>
      <c r="BJ21" s="62">
        <v>48226.080000000002</v>
      </c>
      <c r="BK21" s="77"/>
      <c r="BL21" s="85"/>
    </row>
    <row r="22" spans="1:64" s="46" customFormat="1" ht="15" customHeight="1" thickBot="1" x14ac:dyDescent="0.3">
      <c r="A22" s="90" t="s">
        <v>47</v>
      </c>
      <c r="B22" s="163"/>
      <c r="C22" s="49">
        <v>53246.11</v>
      </c>
      <c r="D22" s="69"/>
      <c r="E22" s="163"/>
      <c r="F22" s="62">
        <v>3753.61</v>
      </c>
      <c r="G22" s="62">
        <f t="shared" si="0"/>
        <v>56999.72</v>
      </c>
      <c r="H22" s="77"/>
      <c r="I22" s="52"/>
      <c r="J22" s="152"/>
      <c r="K22" s="118"/>
      <c r="L22" s="65">
        <v>49145.38</v>
      </c>
      <c r="M22" s="58"/>
      <c r="N22" s="85"/>
      <c r="O22" s="158"/>
      <c r="P22" s="62"/>
      <c r="Q22" s="62">
        <v>49145.38</v>
      </c>
      <c r="R22" s="77"/>
      <c r="S22" s="85"/>
      <c r="T22" s="158"/>
      <c r="U22" s="65">
        <v>2101.21</v>
      </c>
      <c r="V22" s="65">
        <f t="shared" si="1"/>
        <v>51246.59</v>
      </c>
      <c r="W22" s="58"/>
      <c r="X22" s="85"/>
      <c r="Y22" s="158"/>
      <c r="Z22" s="110"/>
      <c r="AA22" s="62"/>
      <c r="AB22" s="58"/>
      <c r="AC22" s="85"/>
      <c r="AD22" s="158"/>
      <c r="AE22" s="110"/>
      <c r="AF22" s="62">
        <v>51246.59</v>
      </c>
      <c r="AG22" s="58"/>
      <c r="AH22" s="86"/>
      <c r="AI22" s="152"/>
      <c r="AJ22" s="118">
        <v>2090.7800000000002</v>
      </c>
      <c r="AK22" s="62">
        <f t="shared" si="2"/>
        <v>53337.369999999995</v>
      </c>
      <c r="AL22" s="77"/>
      <c r="AM22" s="86"/>
      <c r="AN22" s="131"/>
      <c r="AO22" s="129"/>
      <c r="AP22" s="62">
        <v>53337.37</v>
      </c>
      <c r="AQ22" s="58"/>
      <c r="AR22" s="86"/>
      <c r="AS22" s="131"/>
      <c r="AT22" s="118"/>
      <c r="AU22" s="62"/>
      <c r="AV22" s="77"/>
      <c r="AW22" s="85"/>
      <c r="AX22" s="131"/>
      <c r="AY22" s="118"/>
      <c r="AZ22" s="62"/>
      <c r="BA22" s="77"/>
      <c r="BB22" s="85"/>
      <c r="BC22" s="131"/>
      <c r="BD22" s="118"/>
      <c r="BE22" s="62"/>
      <c r="BF22" s="77"/>
      <c r="BG22" s="85"/>
      <c r="BH22" s="174"/>
      <c r="BI22" s="118"/>
      <c r="BJ22" s="62">
        <v>48226.080000000002</v>
      </c>
      <c r="BK22" s="77"/>
      <c r="BL22" s="85"/>
    </row>
    <row r="23" spans="1:64" s="46" customFormat="1" x14ac:dyDescent="0.25">
      <c r="A23" s="88"/>
      <c r="C23" s="60">
        <f>SUM(C11:C22)</f>
        <v>638953.31999999995</v>
      </c>
      <c r="D23" s="69"/>
      <c r="E23" s="79"/>
      <c r="F23" s="58">
        <f>SUM(F11:F22)</f>
        <v>45043.32</v>
      </c>
      <c r="G23" s="58">
        <f>SUM(G11:G22)</f>
        <v>683996.63999999978</v>
      </c>
      <c r="H23" s="69"/>
      <c r="I23" s="52"/>
      <c r="K23" s="58"/>
      <c r="L23" s="58">
        <f>SUM(L11:L22)</f>
        <v>589744.55999999994</v>
      </c>
      <c r="N23" s="85"/>
      <c r="O23" s="79"/>
      <c r="P23" s="58">
        <f>SUM(P11:P22)</f>
        <v>0</v>
      </c>
      <c r="Q23" s="58">
        <f>SUM(Q11:Q22)</f>
        <v>589744.55999999994</v>
      </c>
      <c r="R23" s="69"/>
      <c r="S23" s="85"/>
      <c r="U23" s="58">
        <f>SUM(U11:U22)</f>
        <v>25214.519999999993</v>
      </c>
      <c r="V23" s="58">
        <f>SUM(V11:V22)</f>
        <v>614959.07999999984</v>
      </c>
      <c r="X23" s="85"/>
      <c r="Z23" s="58">
        <f>SUM(Z11:Z22)</f>
        <v>0</v>
      </c>
      <c r="AA23" s="58">
        <f>SUM(AA11:AA22)</f>
        <v>0</v>
      </c>
      <c r="AC23" s="85"/>
      <c r="AE23" s="58">
        <f>SUM(AE11:AE22)</f>
        <v>0</v>
      </c>
      <c r="AF23" s="58">
        <f>SUM(AF11:AF22)</f>
        <v>614959.07999999984</v>
      </c>
      <c r="AH23" s="85"/>
      <c r="AI23" s="79"/>
      <c r="AJ23" s="58">
        <f>SUM(AJ11:AJ22)</f>
        <v>25089.359999999997</v>
      </c>
      <c r="AK23" s="58">
        <f>SUM(AK11:AK22)</f>
        <v>640048.43999999994</v>
      </c>
      <c r="AL23" s="69"/>
      <c r="AM23" s="85"/>
      <c r="AO23" s="58">
        <f>SUM(AO11:AO22)</f>
        <v>0</v>
      </c>
      <c r="AP23" s="58">
        <f>SUM(AP11:AP22)</f>
        <v>640048.44000000006</v>
      </c>
      <c r="AR23" s="85"/>
      <c r="AS23" s="79"/>
      <c r="AT23" s="58">
        <f>SUM(AT11:AT22)</f>
        <v>13195.77</v>
      </c>
      <c r="AU23" s="58">
        <f>SUM(AU11:AU22)</f>
        <v>386557.36</v>
      </c>
      <c r="AV23" s="69"/>
      <c r="AW23" s="85"/>
      <c r="AX23" s="79"/>
      <c r="AY23" s="58">
        <f>SUM(AY11:AY22)</f>
        <v>44581.049999999996</v>
      </c>
      <c r="AZ23" s="58">
        <f>SUM(AZ11:AZ22)</f>
        <v>231531.34999999998</v>
      </c>
      <c r="BA23" s="69"/>
      <c r="BB23" s="85"/>
      <c r="BC23" s="79"/>
      <c r="BD23" s="58">
        <f>SUM(BD11:BD22)</f>
        <v>44581.049999999996</v>
      </c>
      <c r="BE23" s="58">
        <f>SUM(BE11:BE22)</f>
        <v>231531.34999999998</v>
      </c>
      <c r="BF23" s="69"/>
      <c r="BG23" s="85"/>
      <c r="BH23" s="79"/>
      <c r="BI23" s="58">
        <f>SUM(BI11:BI22)</f>
        <v>0</v>
      </c>
      <c r="BJ23" s="58">
        <f>SUM(BJ11:BJ22)</f>
        <v>578712.96000000008</v>
      </c>
      <c r="BK23" s="69"/>
      <c r="BL23" s="85"/>
    </row>
    <row r="24" spans="1:64" x14ac:dyDescent="0.25">
      <c r="D24" s="70"/>
      <c r="E24" s="80"/>
      <c r="H24" s="70"/>
      <c r="I24" s="52"/>
      <c r="N24" s="85"/>
      <c r="O24" s="80"/>
      <c r="R24" s="70"/>
      <c r="S24" s="85"/>
      <c r="X24" s="85"/>
      <c r="AC24" s="85"/>
      <c r="AH24" s="85"/>
      <c r="AI24" s="80"/>
      <c r="AL24" s="70"/>
      <c r="AM24" s="85"/>
      <c r="AR24" s="85"/>
      <c r="AS24" s="80"/>
      <c r="AV24" s="70"/>
      <c r="AW24" s="85"/>
      <c r="AX24" s="80"/>
      <c r="BA24" s="70"/>
      <c r="BB24" s="85"/>
      <c r="BC24" s="80"/>
      <c r="BF24" s="70"/>
      <c r="BG24" s="85"/>
      <c r="BH24" s="80"/>
      <c r="BK24" s="70"/>
      <c r="BL24" s="85"/>
    </row>
    <row r="25" spans="1:64" x14ac:dyDescent="0.25">
      <c r="E25" s="44"/>
      <c r="F25" s="63"/>
      <c r="G25" s="101"/>
      <c r="I25" s="59"/>
      <c r="K25" s="39"/>
      <c r="N25" s="59"/>
      <c r="O25" s="44"/>
      <c r="P25" s="63"/>
      <c r="Q25" s="101"/>
      <c r="S25" s="59"/>
      <c r="U25" s="39"/>
      <c r="X25" s="59"/>
      <c r="Z25" s="39"/>
      <c r="AA25" s="44"/>
      <c r="AC25" s="59"/>
      <c r="AE25" s="39"/>
      <c r="AF25" s="44"/>
      <c r="AH25" s="59"/>
      <c r="AI25" s="44"/>
      <c r="AJ25" s="63"/>
      <c r="AK25" s="101"/>
      <c r="AM25" s="59"/>
    </row>
    <row r="26" spans="1:64" x14ac:dyDescent="0.25">
      <c r="E26" s="92"/>
      <c r="I26" s="59"/>
      <c r="K26" s="39"/>
      <c r="N26" s="59"/>
      <c r="O26" s="92"/>
      <c r="S26" s="59"/>
      <c r="U26" s="39"/>
      <c r="X26" s="59"/>
      <c r="Z26" s="39"/>
      <c r="AC26" s="59"/>
      <c r="AE26" s="39"/>
      <c r="AH26" s="59"/>
      <c r="AI26" s="92"/>
      <c r="AM26" s="59"/>
    </row>
    <row r="27" spans="1:64" x14ac:dyDescent="0.25">
      <c r="E27" s="92"/>
      <c r="I27" s="59"/>
      <c r="K27" s="39"/>
      <c r="N27" s="59"/>
      <c r="O27" s="92"/>
      <c r="S27" s="59"/>
      <c r="U27" s="39"/>
      <c r="X27" s="59"/>
      <c r="Z27" s="39"/>
      <c r="AC27" s="59"/>
      <c r="AE27" s="39"/>
      <c r="AH27" s="59"/>
      <c r="AI27" s="92"/>
      <c r="AM27" s="59"/>
    </row>
    <row r="28" spans="1:64" x14ac:dyDescent="0.25">
      <c r="I28" s="59"/>
      <c r="K28" s="39"/>
      <c r="N28" s="59"/>
      <c r="S28" s="59"/>
      <c r="U28" s="39"/>
      <c r="X28" s="59"/>
      <c r="Z28" s="39"/>
      <c r="AC28" s="59"/>
      <c r="AE28" s="39"/>
      <c r="AH28" s="59"/>
      <c r="AM28" s="59"/>
      <c r="AQ28" s="101"/>
      <c r="AT28" s="132">
        <v>589744.56000000006</v>
      </c>
    </row>
    <row r="29" spans="1:64" x14ac:dyDescent="0.25">
      <c r="G29" s="101"/>
      <c r="AT29" s="132">
        <v>614959.07999999996</v>
      </c>
    </row>
    <row r="30" spans="1:64" x14ac:dyDescent="0.25">
      <c r="AT30" s="132">
        <v>640048.43999999994</v>
      </c>
    </row>
    <row r="31" spans="1:64" x14ac:dyDescent="0.25">
      <c r="AT31" s="132">
        <v>662669.76</v>
      </c>
    </row>
    <row r="32" spans="1:64" x14ac:dyDescent="0.25">
      <c r="AT32" s="132">
        <f>SUM(AT28:AT31)</f>
        <v>2507421.84</v>
      </c>
    </row>
  </sheetData>
  <mergeCells count="74">
    <mergeCell ref="BH11:BH22"/>
    <mergeCell ref="BH3:BK3"/>
    <mergeCell ref="BL3:BL6"/>
    <mergeCell ref="BH4:BK4"/>
    <mergeCell ref="BH5:BK5"/>
    <mergeCell ref="BH9:BI9"/>
    <mergeCell ref="AX3:BA3"/>
    <mergeCell ref="BB3:BB6"/>
    <mergeCell ref="AX4:BA4"/>
    <mergeCell ref="AX5:BA5"/>
    <mergeCell ref="AX9:AY9"/>
    <mergeCell ref="Y11:Y22"/>
    <mergeCell ref="Y3:AB3"/>
    <mergeCell ref="AD3:AG3"/>
    <mergeCell ref="AH3:AH6"/>
    <mergeCell ref="AD4:AG4"/>
    <mergeCell ref="AD5:AG5"/>
    <mergeCell ref="AD9:AE9"/>
    <mergeCell ref="AD11:AD22"/>
    <mergeCell ref="AC3:AC6"/>
    <mergeCell ref="Y4:AB4"/>
    <mergeCell ref="Y5:AB5"/>
    <mergeCell ref="Y9:Z9"/>
    <mergeCell ref="J11:J22"/>
    <mergeCell ref="J3:M3"/>
    <mergeCell ref="N3:N6"/>
    <mergeCell ref="J4:M4"/>
    <mergeCell ref="J5:M5"/>
    <mergeCell ref="J9:K9"/>
    <mergeCell ref="I3:I6"/>
    <mergeCell ref="B11:B22"/>
    <mergeCell ref="E11:E22"/>
    <mergeCell ref="B6:B7"/>
    <mergeCell ref="B9:C9"/>
    <mergeCell ref="E9:F9"/>
    <mergeCell ref="B4:D4"/>
    <mergeCell ref="E4:H4"/>
    <mergeCell ref="B5:D5"/>
    <mergeCell ref="E5:H5"/>
    <mergeCell ref="B3:D3"/>
    <mergeCell ref="E3:H3"/>
    <mergeCell ref="O11:O22"/>
    <mergeCell ref="S3:S6"/>
    <mergeCell ref="T3:W3"/>
    <mergeCell ref="X3:X6"/>
    <mergeCell ref="T4:W4"/>
    <mergeCell ref="T5:W5"/>
    <mergeCell ref="T9:U9"/>
    <mergeCell ref="T11:T22"/>
    <mergeCell ref="O3:R3"/>
    <mergeCell ref="O4:R4"/>
    <mergeCell ref="O5:R5"/>
    <mergeCell ref="O9:P9"/>
    <mergeCell ref="AI11:AI22"/>
    <mergeCell ref="AN3:AQ3"/>
    <mergeCell ref="AR3:AR6"/>
    <mergeCell ref="AN4:AQ4"/>
    <mergeCell ref="AN5:AQ5"/>
    <mergeCell ref="AN9:AO9"/>
    <mergeCell ref="AI3:AL3"/>
    <mergeCell ref="AM3:AM6"/>
    <mergeCell ref="AI4:AL4"/>
    <mergeCell ref="AI5:AL5"/>
    <mergeCell ref="AI9:AJ9"/>
    <mergeCell ref="AS3:AV3"/>
    <mergeCell ref="AW3:AW6"/>
    <mergeCell ref="AS4:AV4"/>
    <mergeCell ref="AS5:AV5"/>
    <mergeCell ref="AS9:AT9"/>
    <mergeCell ref="BC3:BF3"/>
    <mergeCell ref="BG3:BG6"/>
    <mergeCell ref="BC4:BF4"/>
    <mergeCell ref="BC5:BF5"/>
    <mergeCell ref="BC9:BD9"/>
  </mergeCells>
  <phoneticPr fontId="16" type="noConversion"/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DEISE</cp:lastModifiedBy>
  <dcterms:created xsi:type="dcterms:W3CDTF">2018-03-05T11:36:05Z</dcterms:created>
  <dcterms:modified xsi:type="dcterms:W3CDTF">2021-08-16T13:18:02Z</dcterms:modified>
</cp:coreProperties>
</file>