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600" windowHeight="9000" tabRatio="500" activeTab="2"/>
  </bookViews>
  <sheets>
    <sheet name="Resumo do Contrato" sheetId="1" r:id="rId1"/>
    <sheet name="Resumo por item" sheetId="2" r:id="rId2"/>
    <sheet name="Cronograma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P12" i="3" l="1"/>
  <c r="AR9" i="3"/>
  <c r="AE12" i="3"/>
  <c r="AO12" i="3"/>
  <c r="AP9" i="3"/>
  <c r="AA9" i="3"/>
  <c r="AE9" i="3"/>
  <c r="AN28" i="3"/>
  <c r="Z12" i="3"/>
  <c r="K12" i="3"/>
  <c r="AI28" i="3"/>
  <c r="AC28" i="3"/>
  <c r="Y28" i="3"/>
  <c r="T28" i="3"/>
  <c r="J28" i="3"/>
  <c r="E28" i="3"/>
  <c r="AA12" i="3"/>
  <c r="P12" i="3"/>
  <c r="AF9" i="3"/>
  <c r="AB9" i="3"/>
  <c r="AG9" i="3" s="1"/>
  <c r="Q9" i="3"/>
  <c r="P9" i="3"/>
  <c r="L9" i="3"/>
  <c r="I9" i="3"/>
  <c r="G9" i="3"/>
  <c r="F12" i="3" s="1"/>
  <c r="B6" i="3"/>
  <c r="B5" i="3"/>
  <c r="G46" i="2"/>
  <c r="I45" i="2"/>
  <c r="F45" i="2"/>
  <c r="H45" i="2" s="1"/>
  <c r="I44" i="2"/>
  <c r="H44" i="2"/>
  <c r="F44" i="2"/>
  <c r="I43" i="2"/>
  <c r="F43" i="2"/>
  <c r="H43" i="2" s="1"/>
  <c r="F42" i="2"/>
  <c r="H42" i="2" s="1"/>
  <c r="I41" i="2"/>
  <c r="F41" i="2"/>
  <c r="H41" i="2" s="1"/>
  <c r="I40" i="2"/>
  <c r="H40" i="2"/>
  <c r="F40" i="2"/>
  <c r="I39" i="2"/>
  <c r="F39" i="2"/>
  <c r="H39" i="2" s="1"/>
  <c r="F38" i="2"/>
  <c r="H38" i="2" s="1"/>
  <c r="I37" i="2"/>
  <c r="F37" i="2"/>
  <c r="H37" i="2" s="1"/>
  <c r="I35" i="2"/>
  <c r="H35" i="2"/>
  <c r="F35" i="2"/>
  <c r="H30" i="2"/>
  <c r="G30" i="2"/>
  <c r="I30" i="2" s="1"/>
  <c r="I29" i="2"/>
  <c r="H29" i="2"/>
  <c r="G29" i="2"/>
  <c r="I28" i="2"/>
  <c r="H28" i="2"/>
  <c r="G28" i="2"/>
  <c r="H27" i="2"/>
  <c r="G27" i="2"/>
  <c r="I42" i="2" s="1"/>
  <c r="H26" i="2"/>
  <c r="G26" i="2"/>
  <c r="I26" i="2" s="1"/>
  <c r="I25" i="2"/>
  <c r="H25" i="2"/>
  <c r="G25" i="2"/>
  <c r="I24" i="2"/>
  <c r="H24" i="2"/>
  <c r="G24" i="2"/>
  <c r="H23" i="2"/>
  <c r="H31" i="2" s="1"/>
  <c r="G23" i="2"/>
  <c r="I38" i="2" s="1"/>
  <c r="H22" i="2"/>
  <c r="G22" i="2"/>
  <c r="I22" i="2" s="1"/>
  <c r="I20" i="2"/>
  <c r="H20" i="2"/>
  <c r="G20" i="2"/>
  <c r="G14" i="2"/>
  <c r="G13" i="2"/>
  <c r="G12" i="2"/>
  <c r="G11" i="2"/>
  <c r="G10" i="2"/>
  <c r="G9" i="2"/>
  <c r="G8" i="2"/>
  <c r="G7" i="2"/>
  <c r="G6" i="2"/>
  <c r="G15" i="2" s="1"/>
  <c r="G4" i="2"/>
  <c r="B2" i="2"/>
  <c r="G28" i="1"/>
  <c r="F28" i="1"/>
  <c r="E28" i="1"/>
  <c r="I46" i="2" l="1"/>
  <c r="M9" i="3"/>
  <c r="R9" i="3" s="1"/>
  <c r="S9" i="3" s="1"/>
  <c r="X9" i="3" s="1"/>
  <c r="AH9" i="3" s="1"/>
  <c r="AM9" i="3" s="1"/>
  <c r="L12" i="3"/>
  <c r="H46" i="2"/>
  <c r="G31" i="2"/>
  <c r="I23" i="2"/>
  <c r="I31" i="2" s="1"/>
  <c r="I27" i="2"/>
</calcChain>
</file>

<file path=xl/sharedStrings.xml><?xml version="1.0" encoding="utf-8"?>
<sst xmlns="http://schemas.openxmlformats.org/spreadsheetml/2006/main" count="310" uniqueCount="94">
  <si>
    <t>CONTRATO 55.2018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</si>
  <si>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</si>
  <si>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</si>
  <si>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</si>
  <si>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</si>
  <si>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</si>
  <si>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</si>
  <si>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</si>
  <si>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06/12/2018 a 05/12/2019</t>
  </si>
  <si>
    <t>23208.005188/2018-99</t>
  </si>
  <si>
    <t>ADITIVO 01/2019 - 21/11/2019</t>
  </si>
  <si>
    <t>Prorrogação</t>
  </si>
  <si>
    <t>06/12/2019 a 05/12/2020</t>
  </si>
  <si>
    <t>23825.000523/2019-76</t>
  </si>
  <si>
    <t>APOSTILAMENTO 01/2020 - 21/01/2020</t>
  </si>
  <si>
    <t>Reajuste</t>
  </si>
  <si>
    <t>23825.000738/2019-97</t>
  </si>
  <si>
    <t>ADITIVO 02/2020 - 26/10/2020</t>
  </si>
  <si>
    <t>06/12/2020 a 05/12/2021</t>
  </si>
  <si>
    <t>23825.000609/2020-32</t>
  </si>
  <si>
    <t>APOSTILAMENTO 02/2020 - 03/12/2020</t>
  </si>
  <si>
    <t>23825.000717/2020-13</t>
  </si>
  <si>
    <t>ADITIVO 03/2021 – 30/09/2021</t>
  </si>
  <si>
    <t>06/12/2021 a 05/12/2022</t>
  </si>
  <si>
    <t>23825.000938/2021-64</t>
  </si>
  <si>
    <t>Valor Total</t>
  </si>
  <si>
    <t>ITEM</t>
  </si>
  <si>
    <t>DESCRIÇÃO DETALHADA</t>
  </si>
  <si>
    <t>UNID</t>
  </si>
  <si>
    <t>QUANT ESTIMADA</t>
  </si>
  <si>
    <t>VALOR UNITÁRIO</t>
  </si>
  <si>
    <t>VALOR TOTAL</t>
  </si>
  <si>
    <t>1.1</t>
  </si>
  <si>
    <t>AD – acesso direto (linha analógica) – habilitação/instalação</t>
  </si>
  <si>
    <t>Serviço</t>
  </si>
  <si>
    <t>QUANT EST MENSAL</t>
  </si>
  <si>
    <t>VALOR TOTAL ANUAL</t>
  </si>
  <si>
    <t>1.2</t>
  </si>
  <si>
    <t>AD – acesso direto (linha analógica) –assinatura</t>
  </si>
  <si>
    <t>Acessos</t>
  </si>
  <si>
    <t>1.3</t>
  </si>
  <si>
    <t>Tráfego local fixo-fixo</t>
  </si>
  <si>
    <t>Minuto</t>
  </si>
  <si>
    <t>1.4</t>
  </si>
  <si>
    <t>Tráfego local fixo-móvel</t>
  </si>
  <si>
    <t>1.5</t>
  </si>
  <si>
    <t>Tráfego LDN fixo-fixo – degrau 1</t>
  </si>
  <si>
    <t>1.6</t>
  </si>
  <si>
    <t>Tráfego LDN fixo-fixo – degrau 2</t>
  </si>
  <si>
    <t>1.7</t>
  </si>
  <si>
    <t>Tráfego LDN fixo-fixo – degrau 3</t>
  </si>
  <si>
    <t>1.8</t>
  </si>
  <si>
    <t>Tráfego LDN fixo-fixo – degrau 4</t>
  </si>
  <si>
    <t>1.9</t>
  </si>
  <si>
    <t>Tráfego LDN fixo-móvel – VC2</t>
  </si>
  <si>
    <t>1.10</t>
  </si>
  <si>
    <t>Tráfego LDN fixo-móvel – VC3</t>
  </si>
  <si>
    <t>TOTAL</t>
  </si>
  <si>
    <t>APOSTILAMENTO 01/2020 - REAJUSTE - Vigência a partir de 01/11/2019</t>
  </si>
  <si>
    <t>Diferença Unitária</t>
  </si>
  <si>
    <t>Diferença Global</t>
  </si>
  <si>
    <t>Índice</t>
  </si>
  <si>
    <t>IGPM</t>
  </si>
  <si>
    <t>IST</t>
  </si>
  <si>
    <t>APOSTILAMENTO 02/2020 - REAJUSTE - Vigência a partir de 01/11/2020</t>
  </si>
  <si>
    <t>ADITIVO 01/2019 - PRORROGAÇÃO</t>
  </si>
  <si>
    <t>Valor Acumulado</t>
  </si>
  <si>
    <t>APOSTILAMENTO 01/2020 - REAJUSTE</t>
  </si>
  <si>
    <t>ADITIVO 02/2020 - PRORROGAÇÃO</t>
  </si>
  <si>
    <t>APOSTILAMENTO 02/2020 - REAJUSTE</t>
  </si>
  <si>
    <t>ADITIVO 03/2021 - PRORROGAÇÃO</t>
  </si>
  <si>
    <t>Vigência de 01/11/2019 a 05/12/2019</t>
  </si>
  <si>
    <t>Vigência a partir de 06/12/2019</t>
  </si>
  <si>
    <t>Vigência 06/12/2020 a 05/12/2021</t>
  </si>
  <si>
    <t>Vigência de 01/11/2020 a 05/12/2020</t>
  </si>
  <si>
    <t>Vigência a partir de 06/12/2020</t>
  </si>
  <si>
    <t>Vigência 06/12/2021 a 05/12/2022</t>
  </si>
  <si>
    <t>Valor Mensal</t>
  </si>
  <si>
    <t>Novo valor Mensal</t>
  </si>
  <si>
    <t>Novo valor Anual</t>
  </si>
  <si>
    <t>Valor do Termo</t>
  </si>
  <si>
    <t>Valor do Periodo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</si>
  <si>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</si>
  <si>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</si>
  <si>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</si>
  <si>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</si>
  <si>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</si>
  <si>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</si>
  <si>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</si>
  <si>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4º</t>
  </si>
  <si>
    <t>ultimo dia do período calculado</t>
  </si>
  <si>
    <t>d-1 do INÍCIO do período calculado</t>
  </si>
  <si>
    <t>APOSTILAMENTO 01/2021 - REAJUSTE</t>
  </si>
  <si>
    <t>Vigência a partir de 06/12/2021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</si>
</sst>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_-* #,##0.00_-;\-* #,##0.00_-;_-* \-??_-;_-@_-"/>
    <numFmt numFmtId="169" formatCode="dd/mm/yy;@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00B0F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92D050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theme="8" tint="0.39997558519241921"/>
        <bgColor rgb="FFFFFF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auto="1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auto="1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4">
    <xf numFmtId="0" fontId="0" fillId="0" borderId="0"/>
    <xf numFmtId="164" fontId="13" fillId="0" borderId="0" applyBorder="0" applyProtection="0"/>
    <xf numFmtId="9" fontId="13" fillId="0" borderId="0" applyBorder="0" applyProtection="0"/>
    <xf numFmtId="0" fontId="8" fillId="0" borderId="0" applyBorder="0" applyProtection="0"/>
  </cellStyleXfs>
  <cellXfs count="117">
    <xf numFmtId="0" fontId="0" fillId="0" borderId="0" xfId="0"/>
    <xf numFmtId="0" fontId="9" fillId="5" borderId="6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164" fontId="9" fillId="4" borderId="4" xfId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0" fontId="8" fillId="0" borderId="0" xfId="3" applyFont="1" applyBorder="1" applyAlignment="1" applyProtection="1"/>
    <xf numFmtId="164" fontId="1" fillId="0" borderId="0" xfId="1" applyFont="1" applyBorder="1" applyAlignment="1" applyProtection="1"/>
    <xf numFmtId="165" fontId="7" fillId="3" borderId="1" xfId="0" applyNumberFormat="1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vertical="center" wrapText="1"/>
    </xf>
    <xf numFmtId="166" fontId="1" fillId="0" borderId="0" xfId="0" applyNumberFormat="1" applyFont="1" applyBorder="1"/>
    <xf numFmtId="0" fontId="7" fillId="3" borderId="1" xfId="0" applyFont="1" applyFill="1" applyBorder="1" applyAlignment="1">
      <alignment horizontal="left" vertical="center"/>
    </xf>
    <xf numFmtId="164" fontId="1" fillId="2" borderId="1" xfId="1" applyFont="1" applyFill="1" applyBorder="1" applyAlignment="1" applyProtection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2" fillId="0" borderId="0" xfId="0" applyNumberFormat="1" applyFont="1"/>
    <xf numFmtId="10" fontId="1" fillId="0" borderId="0" xfId="2" applyNumberFormat="1" applyFont="1" applyBorder="1" applyAlignment="1" applyProtection="1"/>
    <xf numFmtId="167" fontId="1" fillId="0" borderId="0" xfId="0" applyNumberFormat="1" applyFont="1" applyBorder="1"/>
    <xf numFmtId="167" fontId="1" fillId="0" borderId="0" xfId="0" applyNumberFormat="1" applyFont="1"/>
    <xf numFmtId="168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Font="1" applyBorder="1"/>
    <xf numFmtId="168" fontId="0" fillId="0" borderId="1" xfId="0" applyNumberFormat="1" applyBorder="1"/>
    <xf numFmtId="168" fontId="9" fillId="0" borderId="1" xfId="0" applyNumberFormat="1" applyFont="1" applyBorder="1"/>
    <xf numFmtId="168" fontId="9" fillId="4" borderId="1" xfId="0" applyNumberFormat="1" applyFont="1" applyFill="1" applyBorder="1"/>
    <xf numFmtId="0" fontId="9" fillId="4" borderId="1" xfId="0" applyFont="1" applyFill="1" applyBorder="1"/>
    <xf numFmtId="0" fontId="0" fillId="5" borderId="1" xfId="0" applyFont="1" applyFill="1" applyBorder="1"/>
    <xf numFmtId="168" fontId="0" fillId="5" borderId="1" xfId="0" applyNumberFormat="1" applyFill="1" applyBorder="1"/>
    <xf numFmtId="0" fontId="0" fillId="0" borderId="0" xfId="0" applyBorder="1"/>
    <xf numFmtId="164" fontId="0" fillId="0" borderId="0" xfId="1" applyFont="1" applyBorder="1" applyAlignment="1" applyProtection="1"/>
    <xf numFmtId="169" fontId="0" fillId="0" borderId="0" xfId="0" applyNumberFormat="1" applyBorder="1"/>
    <xf numFmtId="169" fontId="0" fillId="0" borderId="0" xfId="1" applyNumberFormat="1" applyFont="1" applyBorder="1" applyAlignment="1" applyProtection="1"/>
    <xf numFmtId="0" fontId="0" fillId="0" borderId="0" xfId="0" applyBorder="1" applyAlignment="1">
      <alignment vertical="center"/>
    </xf>
    <xf numFmtId="0" fontId="9" fillId="5" borderId="8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0" xfId="1" applyFont="1" applyBorder="1" applyAlignment="1" applyProtection="1"/>
    <xf numFmtId="164" fontId="0" fillId="0" borderId="2" xfId="1" applyFont="1" applyBorder="1" applyAlignment="1" applyProtection="1"/>
    <xf numFmtId="164" fontId="0" fillId="0" borderId="7" xfId="1" applyFont="1" applyBorder="1" applyAlignment="1" applyProtection="1"/>
    <xf numFmtId="164" fontId="0" fillId="0" borderId="1" xfId="1" applyFont="1" applyBorder="1" applyAlignment="1" applyProtection="1"/>
    <xf numFmtId="167" fontId="0" fillId="6" borderId="9" xfId="0" applyNumberFormat="1" applyFill="1" applyBorder="1"/>
    <xf numFmtId="164" fontId="0" fillId="4" borderId="11" xfId="1" applyFont="1" applyFill="1" applyBorder="1" applyAlignment="1" applyProtection="1"/>
    <xf numFmtId="164" fontId="0" fillId="0" borderId="6" xfId="1" applyFont="1" applyBorder="1" applyAlignment="1" applyProtection="1"/>
    <xf numFmtId="167" fontId="0" fillId="6" borderId="1" xfId="0" applyNumberFormat="1" applyFill="1" applyBorder="1"/>
    <xf numFmtId="0" fontId="10" fillId="7" borderId="1" xfId="0" applyFont="1" applyFill="1" applyBorder="1" applyAlignment="1">
      <alignment horizontal="center"/>
    </xf>
    <xf numFmtId="0" fontId="0" fillId="0" borderId="12" xfId="0" applyBorder="1" applyAlignment="1"/>
    <xf numFmtId="164" fontId="0" fillId="0" borderId="0" xfId="0" applyNumberFormat="1" applyBorder="1" applyAlignment="1"/>
    <xf numFmtId="164" fontId="0" fillId="0" borderId="11" xfId="0" applyNumberFormat="1" applyBorder="1" applyAlignment="1"/>
    <xf numFmtId="164" fontId="0" fillId="0" borderId="13" xfId="0" applyNumberFormat="1" applyBorder="1" applyAlignment="1"/>
    <xf numFmtId="164" fontId="9" fillId="0" borderId="1" xfId="1" applyFont="1" applyBorder="1" applyAlignment="1" applyProtection="1">
      <alignment horizontal="center" vertical="center"/>
    </xf>
    <xf numFmtId="164" fontId="9" fillId="0" borderId="1" xfId="1" applyFont="1" applyBorder="1" applyAlignment="1" applyProtection="1">
      <alignment horizontal="center" vertical="center" wrapText="1"/>
    </xf>
    <xf numFmtId="164" fontId="9" fillId="0" borderId="12" xfId="1" applyFont="1" applyBorder="1" applyAlignment="1" applyProtection="1">
      <alignment horizontal="center" vertical="center"/>
    </xf>
    <xf numFmtId="164" fontId="9" fillId="0" borderId="7" xfId="1" applyFont="1" applyBorder="1" applyAlignment="1" applyProtection="1">
      <alignment horizontal="center" vertical="center"/>
    </xf>
    <xf numFmtId="164" fontId="9" fillId="0" borderId="0" xfId="1" applyFont="1" applyBorder="1" applyAlignment="1" applyProtection="1">
      <alignment horizontal="center" vertical="center" wrapText="1"/>
    </xf>
    <xf numFmtId="164" fontId="9" fillId="0" borderId="6" xfId="1" applyFont="1" applyBorder="1" applyAlignment="1" applyProtection="1">
      <alignment horizontal="center" vertical="center"/>
    </xf>
    <xf numFmtId="164" fontId="9" fillId="0" borderId="13" xfId="1" applyFont="1" applyBorder="1" applyAlignment="1" applyProtection="1">
      <alignment horizontal="center" vertical="center" wrapText="1"/>
    </xf>
    <xf numFmtId="164" fontId="0" fillId="0" borderId="1" xfId="1" applyFont="1" applyBorder="1" applyAlignment="1" applyProtection="1">
      <alignment horizontal="center" vertical="center"/>
    </xf>
    <xf numFmtId="0" fontId="0" fillId="0" borderId="12" xfId="0" applyBorder="1"/>
    <xf numFmtId="164" fontId="0" fillId="0" borderId="7" xfId="1" applyFont="1" applyBorder="1" applyAlignment="1" applyProtection="1">
      <alignment horizontal="center" vertical="center"/>
    </xf>
    <xf numFmtId="167" fontId="0" fillId="0" borderId="1" xfId="0" applyNumberFormat="1" applyBorder="1"/>
    <xf numFmtId="167" fontId="0" fillId="0" borderId="0" xfId="0" applyNumberFormat="1" applyBorder="1"/>
    <xf numFmtId="164" fontId="0" fillId="0" borderId="6" xfId="1" applyFont="1" applyBorder="1" applyAlignment="1" applyProtection="1">
      <alignment horizontal="center" vertical="center"/>
    </xf>
    <xf numFmtId="167" fontId="0" fillId="0" borderId="13" xfId="0" applyNumberFormat="1" applyBorder="1"/>
    <xf numFmtId="165" fontId="0" fillId="0" borderId="0" xfId="0" applyNumberFormat="1" applyBorder="1"/>
    <xf numFmtId="165" fontId="0" fillId="0" borderId="13" xfId="0" applyNumberFormat="1" applyBorder="1"/>
    <xf numFmtId="0" fontId="0" fillId="0" borderId="14" xfId="0" applyBorder="1"/>
    <xf numFmtId="0" fontId="0" fillId="0" borderId="13" xfId="0" applyBorder="1"/>
    <xf numFmtId="169" fontId="0" fillId="0" borderId="15" xfId="0" applyNumberFormat="1" applyBorder="1" applyAlignment="1">
      <alignment horizontal="center"/>
    </xf>
    <xf numFmtId="0" fontId="11" fillId="0" borderId="0" xfId="0" applyFont="1" applyBorder="1"/>
    <xf numFmtId="169" fontId="0" fillId="0" borderId="16" xfId="0" applyNumberFormat="1" applyBorder="1" applyAlignment="1">
      <alignment horizontal="center"/>
    </xf>
    <xf numFmtId="169" fontId="0" fillId="0" borderId="17" xfId="0" applyNumberFormat="1" applyBorder="1" applyAlignment="1">
      <alignment horizontal="center"/>
    </xf>
    <xf numFmtId="0" fontId="12" fillId="0" borderId="0" xfId="0" applyFont="1" applyBorder="1"/>
    <xf numFmtId="164" fontId="0" fillId="0" borderId="11" xfId="1" applyFont="1" applyBorder="1" applyAlignment="1" applyProtection="1"/>
    <xf numFmtId="169" fontId="0" fillId="0" borderId="18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/>
    <xf numFmtId="0" fontId="0" fillId="0" borderId="14" xfId="0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i.ifmg.edu.br/sei/controlador.php?acao=arvore_visualizar&amp;acao_origem=procedimento_visualizar&amp;id_procedimento=543271&amp;infra_sistema=100000100&amp;infra_unidade_atual=110001864&amp;infra_hash=b0abda73a33c40d4941e9f11477080be6c27258127cbc18469efe2147c1a412a" TargetMode="External"/><Relationship Id="rId2" Type="http://schemas.openxmlformats.org/officeDocument/2006/relationships/hyperlink" Target="https://sei.ifmg.edu.br/sei/controlador.php?acao=arvore_visualizar&amp;acao_origem=procedimento_visualizar&amp;id_procedimento=485857&amp;infra_sistema=100000100&amp;infra_unidade_atual=110001864&amp;infra_hash=6167bea2e08cfb8535de581cf78be186e2d7d69011620fa30e3e8940fa9d941d" TargetMode="External"/><Relationship Id="rId1" Type="http://schemas.openxmlformats.org/officeDocument/2006/relationships/hyperlink" Target="https://sei.ifmg.edu.br/sei/controlador.php?acao=arvore_visualizar&amp;acao_origem=procedimento_visualizar&amp;id_procedimento=183694&amp;infra_sistema=100000100&amp;infra_unidade_atual=110001864&amp;infra_hash=7093396562e213620c7fdbd859213dff9c9ed6cbdbfa433067b40e04133cd9e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34"/>
  <sheetViews>
    <sheetView showGridLines="0" zoomScaleNormal="100" workbookViewId="0">
      <selection activeCell="B10" sqref="B10"/>
    </sheetView>
  </sheetViews>
  <sheetFormatPr defaultColWidth="9.140625" defaultRowHeight="15" x14ac:dyDescent="0.25"/>
  <cols>
    <col min="1" max="1" width="3.85546875" style="14" customWidth="1"/>
    <col min="2" max="2" width="37.7109375" style="14" customWidth="1"/>
    <col min="3" max="3" width="26.7109375" style="14" customWidth="1"/>
    <col min="4" max="4" width="24.5703125" style="14" customWidth="1"/>
    <col min="5" max="5" width="21" style="14" customWidth="1"/>
    <col min="6" max="6" width="14.28515625" style="15" customWidth="1"/>
    <col min="7" max="7" width="14.140625" style="16" customWidth="1"/>
    <col min="8" max="8" width="20.42578125" style="14" customWidth="1"/>
    <col min="9" max="9" width="17" style="17" customWidth="1"/>
    <col min="10" max="10" width="13.7109375" style="17" customWidth="1"/>
    <col min="11" max="11" width="9.140625" style="14"/>
    <col min="12" max="12" width="17" style="14" customWidth="1"/>
    <col min="13" max="1024" width="9.140625" style="14"/>
  </cols>
  <sheetData>
    <row r="3" spans="2:10" ht="15.75" x14ac:dyDescent="0.25">
      <c r="B3" s="18" t="s">
        <v>0</v>
      </c>
      <c r="C3" s="19" t="s">
        <v>1</v>
      </c>
      <c r="D3" s="19" t="s">
        <v>2</v>
      </c>
      <c r="E3" s="19" t="s">
        <v>3</v>
      </c>
      <c r="F3" s="20" t="s">
        <v>4</v>
      </c>
      <c r="G3" s="21" t="s">
        <v>5</v>
      </c>
      <c r="H3" s="19" t="s">
        <v>6</v>
      </c>
      <c r="I3" s="13"/>
      <c r="J3" s="13"/>
    </row>
    <row r="4" spans="2:10" x14ac:dyDescent="0.25">
      <c r="B4" s="22" t="s">
        <v>7</v>
      </c>
      <c r="C4" s="23"/>
      <c r="D4" s="24" t="s">
        <v>8</v>
      </c>
      <c r="E4" s="23">
        <v>10508</v>
      </c>
      <c r="F4" s="25"/>
      <c r="G4" s="26"/>
      <c r="H4" s="27" t="s">
        <v>9</v>
      </c>
      <c r="I4" s="28"/>
    </row>
    <row r="5" spans="2:10" x14ac:dyDescent="0.25">
      <c r="B5" s="29" t="s">
        <v>10</v>
      </c>
      <c r="C5" s="23" t="s">
        <v>11</v>
      </c>
      <c r="D5" s="24" t="s">
        <v>12</v>
      </c>
      <c r="E5" s="23"/>
      <c r="F5" s="25"/>
      <c r="G5" s="26"/>
      <c r="H5" s="27" t="s">
        <v>13</v>
      </c>
      <c r="I5" s="28"/>
    </row>
    <row r="6" spans="2:10" x14ac:dyDescent="0.25">
      <c r="B6" s="29" t="s">
        <v>14</v>
      </c>
      <c r="C6" s="23" t="s">
        <v>15</v>
      </c>
      <c r="D6" s="24"/>
      <c r="E6" s="23">
        <v>335.09</v>
      </c>
      <c r="F6" s="25"/>
      <c r="G6" s="26"/>
      <c r="H6" s="27" t="s">
        <v>16</v>
      </c>
      <c r="I6" s="28"/>
    </row>
    <row r="7" spans="2:10" x14ac:dyDescent="0.25">
      <c r="B7" s="22" t="s">
        <v>17</v>
      </c>
      <c r="C7" s="23" t="s">
        <v>11</v>
      </c>
      <c r="D7" s="24" t="s">
        <v>18</v>
      </c>
      <c r="E7" s="23"/>
      <c r="F7" s="25"/>
      <c r="G7" s="26"/>
      <c r="H7" s="24" t="s">
        <v>19</v>
      </c>
      <c r="I7" s="28"/>
    </row>
    <row r="8" spans="2:10" x14ac:dyDescent="0.25">
      <c r="B8" s="22" t="s">
        <v>20</v>
      </c>
      <c r="C8" s="30" t="s">
        <v>15</v>
      </c>
      <c r="D8" s="31"/>
      <c r="E8" s="23">
        <v>789.38799999999799</v>
      </c>
      <c r="F8" s="25"/>
      <c r="G8" s="26"/>
      <c r="H8" s="31" t="s">
        <v>21</v>
      </c>
      <c r="I8" s="28"/>
    </row>
    <row r="9" spans="2:10" x14ac:dyDescent="0.25">
      <c r="B9" s="22" t="s">
        <v>22</v>
      </c>
      <c r="C9" s="30" t="s">
        <v>11</v>
      </c>
      <c r="D9" s="31" t="s">
        <v>23</v>
      </c>
      <c r="E9" s="23"/>
      <c r="F9" s="25"/>
      <c r="G9" s="26"/>
      <c r="H9" s="31" t="s">
        <v>24</v>
      </c>
      <c r="I9" s="28"/>
    </row>
    <row r="10" spans="2:10" x14ac:dyDescent="0.25">
      <c r="B10" s="22"/>
      <c r="C10" s="30"/>
      <c r="D10" s="31"/>
      <c r="E10" s="23"/>
      <c r="F10" s="25"/>
      <c r="G10" s="26"/>
      <c r="H10" s="31"/>
      <c r="I10" s="28"/>
    </row>
    <row r="11" spans="2:10" x14ac:dyDescent="0.25">
      <c r="B11" s="29"/>
      <c r="C11" s="30"/>
      <c r="D11" s="31"/>
      <c r="E11" s="23"/>
      <c r="F11" s="25"/>
      <c r="G11" s="26"/>
      <c r="H11" s="31"/>
      <c r="I11" s="28"/>
    </row>
    <row r="12" spans="2:10" x14ac:dyDescent="0.25">
      <c r="B12" s="22"/>
      <c r="C12" s="23"/>
      <c r="D12" s="31"/>
      <c r="E12" s="23"/>
      <c r="F12" s="25"/>
      <c r="G12" s="26"/>
      <c r="H12" s="31"/>
      <c r="I12" s="28"/>
    </row>
    <row r="13" spans="2:10" x14ac:dyDescent="0.25">
      <c r="B13" s="22"/>
      <c r="C13" s="23"/>
      <c r="D13" s="31"/>
      <c r="E13" s="23"/>
      <c r="F13" s="25"/>
      <c r="G13" s="26"/>
      <c r="H13" s="31"/>
      <c r="I13" s="28"/>
    </row>
    <row r="14" spans="2:10" x14ac:dyDescent="0.25">
      <c r="B14" s="22"/>
      <c r="C14" s="23"/>
      <c r="D14" s="31"/>
      <c r="E14" s="23"/>
      <c r="F14" s="25"/>
      <c r="G14" s="26"/>
      <c r="H14" s="31"/>
      <c r="I14" s="28"/>
    </row>
    <row r="15" spans="2:10" x14ac:dyDescent="0.25">
      <c r="B15" s="22"/>
      <c r="C15" s="23"/>
      <c r="D15" s="24"/>
      <c r="E15" s="23"/>
      <c r="F15" s="25"/>
      <c r="G15" s="26"/>
      <c r="H15" s="24"/>
      <c r="I15" s="28"/>
    </row>
    <row r="16" spans="2:10" x14ac:dyDescent="0.25">
      <c r="B16" s="22"/>
      <c r="C16" s="23"/>
      <c r="D16" s="24"/>
      <c r="E16" s="23"/>
      <c r="F16" s="25"/>
      <c r="G16" s="26"/>
      <c r="H16" s="32"/>
      <c r="I16" s="28"/>
    </row>
    <row r="17" spans="2:10" x14ac:dyDescent="0.25">
      <c r="B17" s="22"/>
      <c r="C17" s="23"/>
      <c r="D17" s="24"/>
      <c r="E17" s="23"/>
      <c r="F17" s="25"/>
      <c r="G17" s="26"/>
      <c r="H17" s="24"/>
      <c r="I17" s="28"/>
    </row>
    <row r="18" spans="2:10" x14ac:dyDescent="0.25">
      <c r="B18" s="22"/>
      <c r="C18" s="23"/>
      <c r="D18" s="31"/>
      <c r="E18" s="23"/>
      <c r="F18" s="25"/>
      <c r="G18" s="26"/>
      <c r="H18" s="31"/>
      <c r="I18" s="28"/>
    </row>
    <row r="19" spans="2:10" x14ac:dyDescent="0.25">
      <c r="B19" s="22"/>
      <c r="C19" s="23"/>
      <c r="D19" s="31"/>
      <c r="E19" s="23"/>
      <c r="F19" s="25"/>
      <c r="G19" s="26"/>
      <c r="H19" s="31"/>
      <c r="I19" s="28"/>
    </row>
    <row r="20" spans="2:10" x14ac:dyDescent="0.25">
      <c r="B20" s="22"/>
      <c r="C20" s="23"/>
      <c r="D20" s="31"/>
      <c r="E20" s="23"/>
      <c r="F20" s="25"/>
      <c r="G20" s="26"/>
      <c r="H20" s="31"/>
      <c r="I20" s="28"/>
      <c r="J20" s="33"/>
    </row>
    <row r="21" spans="2:10" x14ac:dyDescent="0.25">
      <c r="B21" s="22"/>
      <c r="C21" s="23"/>
      <c r="D21" s="31"/>
      <c r="E21" s="23"/>
      <c r="F21" s="25"/>
      <c r="G21" s="26"/>
      <c r="H21" s="31"/>
      <c r="I21" s="28"/>
      <c r="J21" s="33"/>
    </row>
    <row r="22" spans="2:10" x14ac:dyDescent="0.25">
      <c r="B22" s="22"/>
      <c r="C22" s="23"/>
      <c r="D22" s="31"/>
      <c r="E22" s="23"/>
      <c r="F22" s="25"/>
      <c r="G22" s="26"/>
      <c r="H22" s="31"/>
      <c r="I22" s="28"/>
      <c r="J22" s="33"/>
    </row>
    <row r="23" spans="2:10" x14ac:dyDescent="0.25">
      <c r="B23" s="22"/>
      <c r="C23" s="23"/>
      <c r="D23" s="31"/>
      <c r="E23" s="23"/>
      <c r="F23" s="25"/>
      <c r="G23" s="26"/>
      <c r="H23" s="31"/>
      <c r="I23" s="28"/>
      <c r="J23" s="33"/>
    </row>
    <row r="24" spans="2:10" x14ac:dyDescent="0.25">
      <c r="B24" s="22"/>
      <c r="C24" s="23"/>
      <c r="D24" s="31"/>
      <c r="E24" s="23"/>
      <c r="F24" s="25"/>
      <c r="G24" s="26"/>
      <c r="H24" s="31"/>
      <c r="I24" s="28"/>
      <c r="J24" s="33"/>
    </row>
    <row r="25" spans="2:10" x14ac:dyDescent="0.25">
      <c r="B25" s="22"/>
      <c r="C25" s="23"/>
      <c r="D25" s="31"/>
      <c r="E25" s="23"/>
      <c r="F25" s="25"/>
      <c r="G25" s="26"/>
      <c r="H25" s="31"/>
      <c r="I25" s="28"/>
      <c r="J25" s="33"/>
    </row>
    <row r="26" spans="2:10" x14ac:dyDescent="0.25">
      <c r="B26" s="22"/>
      <c r="C26" s="23"/>
      <c r="D26" s="31"/>
      <c r="E26" s="23"/>
      <c r="F26" s="25"/>
      <c r="G26" s="26"/>
      <c r="H26" s="31"/>
      <c r="I26" s="28"/>
      <c r="J26" s="33"/>
    </row>
    <row r="27" spans="2:10" x14ac:dyDescent="0.25">
      <c r="B27" s="34"/>
      <c r="C27" s="30"/>
      <c r="D27" s="31"/>
      <c r="E27" s="23"/>
      <c r="F27" s="25"/>
      <c r="G27" s="26"/>
      <c r="H27" s="31"/>
      <c r="I27" s="28"/>
      <c r="J27" s="33"/>
    </row>
    <row r="28" spans="2:10" x14ac:dyDescent="0.25">
      <c r="B28" s="12" t="s">
        <v>25</v>
      </c>
      <c r="C28" s="12"/>
      <c r="D28" s="12"/>
      <c r="E28" s="35">
        <f>SUM(E4:E27)</f>
        <v>11632.477999999997</v>
      </c>
      <c r="F28" s="36">
        <f>SUM(F4:F27)</f>
        <v>0</v>
      </c>
      <c r="G28" s="37">
        <f>SUM(G4:G27)</f>
        <v>0</v>
      </c>
      <c r="H28" s="38"/>
      <c r="I28" s="39"/>
    </row>
    <row r="29" spans="2:10" x14ac:dyDescent="0.25">
      <c r="C29" s="28"/>
      <c r="E29" s="28"/>
      <c r="F29" s="40"/>
      <c r="G29" s="41"/>
    </row>
    <row r="30" spans="2:10" x14ac:dyDescent="0.25">
      <c r="E30" s="28"/>
      <c r="F30" s="42"/>
    </row>
    <row r="31" spans="2:10" x14ac:dyDescent="0.25">
      <c r="E31" s="43"/>
      <c r="F31" s="42"/>
      <c r="I31" s="44"/>
    </row>
    <row r="32" spans="2:10" x14ac:dyDescent="0.25">
      <c r="F32" s="42"/>
    </row>
    <row r="33" spans="5:6" x14ac:dyDescent="0.25">
      <c r="E33" s="45"/>
      <c r="F33" s="42"/>
    </row>
    <row r="34" spans="5:6" x14ac:dyDescent="0.25">
      <c r="F34" s="42"/>
    </row>
  </sheetData>
  <mergeCells count="2">
    <mergeCell ref="I3:J3"/>
    <mergeCell ref="B28:D28"/>
  </mergeCells>
  <conditionalFormatting sqref="C3:C17 C19:C21 C29:C1048576">
    <cfRule type="containsText" dxfId="9" priority="2" operator="containsText" text="acréscimo">
      <formula>NOT(ISERROR(SEARCH("acréscimo",C3)))</formula>
    </cfRule>
    <cfRule type="containsText" dxfId="8" priority="3" operator="containsText" text="supressão">
      <formula>NOT(ISERROR(SEARCH("supressão",C3)))</formula>
    </cfRule>
  </conditionalFormatting>
  <conditionalFormatting sqref="C18">
    <cfRule type="containsText" dxfId="7" priority="4" operator="containsText" text="acréscimo">
      <formula>NOT(ISERROR(SEARCH("acréscimo",C18)))</formula>
    </cfRule>
    <cfRule type="containsText" dxfId="6" priority="5" operator="containsText" text="supressão">
      <formula>NOT(ISERROR(SEARCH("supressão",C18)))</formula>
    </cfRule>
  </conditionalFormatting>
  <conditionalFormatting sqref="C22">
    <cfRule type="containsText" dxfId="5" priority="6" operator="containsText" text="acréscimo">
      <formula>NOT(ISERROR(SEARCH("acréscimo",C22)))</formula>
    </cfRule>
    <cfRule type="containsText" dxfId="4" priority="7" operator="containsText" text="supressão">
      <formula>NOT(ISERROR(SEARCH("supressão",C22)))</formula>
    </cfRule>
  </conditionalFormatting>
  <conditionalFormatting sqref="C23">
    <cfRule type="containsText" dxfId="3" priority="8" operator="containsText" text="acréscimo">
      <formula>NOT(ISERROR(SEARCH("acréscimo",C23)))</formula>
    </cfRule>
    <cfRule type="containsText" dxfId="2" priority="9" operator="containsText" text="supressão">
      <formula>NOT(ISERROR(SEARCH("supressão",C23)))</formula>
    </cfRule>
  </conditionalFormatting>
  <conditionalFormatting sqref="C24:C27">
    <cfRule type="containsText" dxfId="1" priority="10" operator="containsText" text="acréscimo">
      <formula>NOT(ISERROR(SEARCH("acréscimo",C24)))</formula>
    </cfRule>
    <cfRule type="containsText" dxfId="0" priority="11" operator="containsText" text="supressão">
      <formula>NOT(ISERROR(SEARCH("supressão",C24)))</formula>
    </cfRule>
  </conditionalFormatting>
  <hyperlinks>
    <hyperlink ref="H4" r:id="rId1"/>
    <hyperlink ref="H5" r:id="rId2"/>
    <hyperlink ref="H6" r:id="rId3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6"/>
  <sheetViews>
    <sheetView showGridLines="0" topLeftCell="A37" zoomScale="110" zoomScaleNormal="110" workbookViewId="0">
      <selection activeCell="G46" sqref="G46"/>
    </sheetView>
  </sheetViews>
  <sheetFormatPr defaultColWidth="8.5703125" defaultRowHeight="15" x14ac:dyDescent="0.25"/>
  <cols>
    <col min="1" max="1" width="2.42578125" customWidth="1"/>
    <col min="3" max="3" width="55" customWidth="1"/>
    <col min="5" max="5" width="19.42578125" customWidth="1"/>
    <col min="6" max="6" width="16.28515625" customWidth="1"/>
    <col min="7" max="7" width="20.140625" customWidth="1"/>
    <col min="8" max="8" width="19" style="46" customWidth="1"/>
    <col min="9" max="10" width="22.140625" customWidth="1"/>
  </cols>
  <sheetData>
    <row r="2" spans="2:7" x14ac:dyDescent="0.25">
      <c r="B2" s="11" t="str">
        <f>'Resumo do Contrato'!B3</f>
        <v>CONTRATO 55.2018</v>
      </c>
      <c r="C2" s="11"/>
      <c r="D2" s="11"/>
      <c r="E2" s="11"/>
      <c r="F2" s="11"/>
      <c r="G2" s="11"/>
    </row>
    <row r="3" spans="2:7" x14ac:dyDescent="0.25">
      <c r="B3" s="47" t="s">
        <v>26</v>
      </c>
      <c r="C3" s="47" t="s">
        <v>27</v>
      </c>
      <c r="D3" s="47" t="s">
        <v>28</v>
      </c>
      <c r="E3" s="47" t="s">
        <v>29</v>
      </c>
      <c r="F3" s="47" t="s">
        <v>30</v>
      </c>
      <c r="G3" s="47" t="s">
        <v>31</v>
      </c>
    </row>
    <row r="4" spans="2:7" x14ac:dyDescent="0.25">
      <c r="B4" s="48" t="s">
        <v>32</v>
      </c>
      <c r="C4" s="48" t="s">
        <v>33</v>
      </c>
      <c r="D4" s="48" t="s">
        <v>34</v>
      </c>
      <c r="E4" s="48">
        <v>4</v>
      </c>
      <c r="F4" s="49">
        <v>125</v>
      </c>
      <c r="G4" s="49">
        <f>E4*F4</f>
        <v>500</v>
      </c>
    </row>
    <row r="5" spans="2:7" x14ac:dyDescent="0.25">
      <c r="B5" s="47" t="s">
        <v>26</v>
      </c>
      <c r="C5" s="47" t="s">
        <v>27</v>
      </c>
      <c r="D5" s="47" t="s">
        <v>28</v>
      </c>
      <c r="E5" s="47" t="s">
        <v>35</v>
      </c>
      <c r="F5" s="47" t="s">
        <v>30</v>
      </c>
      <c r="G5" s="47" t="s">
        <v>36</v>
      </c>
    </row>
    <row r="6" spans="2:7" x14ac:dyDescent="0.25">
      <c r="B6" s="48" t="s">
        <v>37</v>
      </c>
      <c r="C6" s="48" t="s">
        <v>38</v>
      </c>
      <c r="D6" s="48" t="s">
        <v>39</v>
      </c>
      <c r="E6" s="48">
        <v>4</v>
      </c>
      <c r="F6" s="49">
        <v>98</v>
      </c>
      <c r="G6" s="49">
        <f t="shared" ref="G6:G14" si="0">E6*F6*12</f>
        <v>4704</v>
      </c>
    </row>
    <row r="7" spans="2:7" x14ac:dyDescent="0.25">
      <c r="B7" s="48" t="s">
        <v>40</v>
      </c>
      <c r="C7" s="48" t="s">
        <v>41</v>
      </c>
      <c r="D7" s="48" t="s">
        <v>42</v>
      </c>
      <c r="E7" s="48">
        <v>700</v>
      </c>
      <c r="F7" s="49">
        <v>0.1</v>
      </c>
      <c r="G7" s="49">
        <f t="shared" si="0"/>
        <v>840</v>
      </c>
    </row>
    <row r="8" spans="2:7" x14ac:dyDescent="0.25">
      <c r="B8" s="48" t="s">
        <v>43</v>
      </c>
      <c r="C8" s="48" t="s">
        <v>44</v>
      </c>
      <c r="D8" s="48" t="s">
        <v>42</v>
      </c>
      <c r="E8" s="48">
        <v>300</v>
      </c>
      <c r="F8" s="49">
        <v>0.49</v>
      </c>
      <c r="G8" s="49">
        <f t="shared" si="0"/>
        <v>1764</v>
      </c>
    </row>
    <row r="9" spans="2:7" x14ac:dyDescent="0.25">
      <c r="B9" s="48" t="s">
        <v>45</v>
      </c>
      <c r="C9" s="48" t="s">
        <v>46</v>
      </c>
      <c r="D9" s="48" t="s">
        <v>42</v>
      </c>
      <c r="E9" s="48">
        <v>100</v>
      </c>
      <c r="F9" s="49">
        <v>0.2</v>
      </c>
      <c r="G9" s="49">
        <f t="shared" si="0"/>
        <v>240</v>
      </c>
    </row>
    <row r="10" spans="2:7" x14ac:dyDescent="0.25">
      <c r="B10" s="48" t="s">
        <v>47</v>
      </c>
      <c r="C10" s="48" t="s">
        <v>48</v>
      </c>
      <c r="D10" s="48" t="s">
        <v>42</v>
      </c>
      <c r="E10" s="48">
        <v>100</v>
      </c>
      <c r="F10" s="49">
        <v>0.2</v>
      </c>
      <c r="G10" s="49">
        <f t="shared" si="0"/>
        <v>240</v>
      </c>
    </row>
    <row r="11" spans="2:7" x14ac:dyDescent="0.25">
      <c r="B11" s="48" t="s">
        <v>49</v>
      </c>
      <c r="C11" s="48" t="s">
        <v>50</v>
      </c>
      <c r="D11" s="48" t="s">
        <v>42</v>
      </c>
      <c r="E11" s="48">
        <v>200</v>
      </c>
      <c r="F11" s="49">
        <v>0.2</v>
      </c>
      <c r="G11" s="49">
        <f t="shared" si="0"/>
        <v>480</v>
      </c>
    </row>
    <row r="12" spans="2:7" x14ac:dyDescent="0.25">
      <c r="B12" s="48" t="s">
        <v>51</v>
      </c>
      <c r="C12" s="48" t="s">
        <v>52</v>
      </c>
      <c r="D12" s="48" t="s">
        <v>42</v>
      </c>
      <c r="E12" s="48">
        <v>300</v>
      </c>
      <c r="F12" s="49">
        <v>0.2</v>
      </c>
      <c r="G12" s="49">
        <f t="shared" si="0"/>
        <v>720</v>
      </c>
    </row>
    <row r="13" spans="2:7" x14ac:dyDescent="0.25">
      <c r="B13" s="48" t="s">
        <v>53</v>
      </c>
      <c r="C13" s="48" t="s">
        <v>54</v>
      </c>
      <c r="D13" s="48" t="s">
        <v>42</v>
      </c>
      <c r="E13" s="48">
        <v>50</v>
      </c>
      <c r="F13" s="49">
        <v>0.75</v>
      </c>
      <c r="G13" s="49">
        <f t="shared" si="0"/>
        <v>450</v>
      </c>
    </row>
    <row r="14" spans="2:7" x14ac:dyDescent="0.25">
      <c r="B14" s="48" t="s">
        <v>55</v>
      </c>
      <c r="C14" s="48" t="s">
        <v>56</v>
      </c>
      <c r="D14" s="48" t="s">
        <v>42</v>
      </c>
      <c r="E14" s="48">
        <v>50</v>
      </c>
      <c r="F14" s="49">
        <v>0.95</v>
      </c>
      <c r="G14" s="49">
        <f t="shared" si="0"/>
        <v>570</v>
      </c>
    </row>
    <row r="15" spans="2:7" x14ac:dyDescent="0.25">
      <c r="B15" s="10" t="s">
        <v>57</v>
      </c>
      <c r="C15" s="10"/>
      <c r="D15" s="10"/>
      <c r="E15" s="10"/>
      <c r="F15" s="10"/>
      <c r="G15" s="50">
        <f>SUM(G4:G14)</f>
        <v>10508</v>
      </c>
    </row>
    <row r="18" spans="2:10" x14ac:dyDescent="0.25">
      <c r="B18" s="11" t="s">
        <v>58</v>
      </c>
      <c r="C18" s="11"/>
      <c r="D18" s="11"/>
      <c r="E18" s="11"/>
      <c r="F18" s="11"/>
      <c r="G18" s="11"/>
      <c r="H18" s="51" t="s">
        <v>59</v>
      </c>
      <c r="I18" s="52" t="s">
        <v>60</v>
      </c>
      <c r="J18" t="s">
        <v>61</v>
      </c>
    </row>
    <row r="19" spans="2:10" x14ac:dyDescent="0.25">
      <c r="B19" s="47" t="s">
        <v>26</v>
      </c>
      <c r="C19" s="47" t="s">
        <v>27</v>
      </c>
      <c r="D19" s="47" t="s">
        <v>28</v>
      </c>
      <c r="E19" s="47" t="s">
        <v>29</v>
      </c>
      <c r="F19" s="47" t="s">
        <v>30</v>
      </c>
      <c r="G19" s="47" t="s">
        <v>31</v>
      </c>
      <c r="H19" s="49"/>
      <c r="I19" s="48"/>
    </row>
    <row r="20" spans="2:10" x14ac:dyDescent="0.25">
      <c r="B20" s="53" t="s">
        <v>32</v>
      </c>
      <c r="C20" s="53" t="s">
        <v>33</v>
      </c>
      <c r="D20" s="53" t="s">
        <v>34</v>
      </c>
      <c r="E20" s="53">
        <v>4</v>
      </c>
      <c r="F20" s="54">
        <v>128.95750000000001</v>
      </c>
      <c r="G20" s="54">
        <f>E20*F20</f>
        <v>515.83000000000004</v>
      </c>
      <c r="H20" s="54">
        <f>F20-F4</f>
        <v>3.9575000000000102</v>
      </c>
      <c r="I20" s="54">
        <f>G20-G4</f>
        <v>15.830000000000041</v>
      </c>
      <c r="J20" t="s">
        <v>62</v>
      </c>
    </row>
    <row r="21" spans="2:10" x14ac:dyDescent="0.25">
      <c r="B21" s="47" t="s">
        <v>26</v>
      </c>
      <c r="C21" s="47" t="s">
        <v>27</v>
      </c>
      <c r="D21" s="47" t="s">
        <v>28</v>
      </c>
      <c r="E21" s="47" t="s">
        <v>35</v>
      </c>
      <c r="F21" s="47" t="s">
        <v>30</v>
      </c>
      <c r="G21" s="47" t="s">
        <v>36</v>
      </c>
      <c r="H21" s="49"/>
      <c r="I21" s="49"/>
    </row>
    <row r="22" spans="2:10" x14ac:dyDescent="0.25">
      <c r="B22" s="53" t="s">
        <v>37</v>
      </c>
      <c r="C22" s="53" t="s">
        <v>38</v>
      </c>
      <c r="D22" s="53" t="s">
        <v>39</v>
      </c>
      <c r="E22" s="53">
        <v>4</v>
      </c>
      <c r="F22" s="54">
        <v>101.126</v>
      </c>
      <c r="G22" s="54">
        <f t="shared" ref="G22:G30" si="1">E22*F22*12</f>
        <v>4854.0480000000007</v>
      </c>
      <c r="H22" s="54">
        <f t="shared" ref="H22:H30" si="2">F22-F6</f>
        <v>3.1260000000000048</v>
      </c>
      <c r="I22" s="54">
        <f t="shared" ref="I22:I30" si="3">G22-G6</f>
        <v>150.04800000000068</v>
      </c>
      <c r="J22" t="s">
        <v>63</v>
      </c>
    </row>
    <row r="23" spans="2:10" x14ac:dyDescent="0.25">
      <c r="B23" s="48" t="s">
        <v>40</v>
      </c>
      <c r="C23" s="48" t="s">
        <v>41</v>
      </c>
      <c r="D23" s="48" t="s">
        <v>42</v>
      </c>
      <c r="E23" s="48">
        <v>700</v>
      </c>
      <c r="F23" s="49">
        <v>0.10319</v>
      </c>
      <c r="G23" s="49">
        <f t="shared" si="1"/>
        <v>866.79600000000005</v>
      </c>
      <c r="H23" s="49">
        <f t="shared" si="2"/>
        <v>3.1899999999999984E-3</v>
      </c>
      <c r="I23" s="49">
        <f t="shared" si="3"/>
        <v>26.796000000000049</v>
      </c>
      <c r="J23" t="s">
        <v>63</v>
      </c>
    </row>
    <row r="24" spans="2:10" x14ac:dyDescent="0.25">
      <c r="B24" s="53" t="s">
        <v>43</v>
      </c>
      <c r="C24" s="53" t="s">
        <v>44</v>
      </c>
      <c r="D24" s="53" t="s">
        <v>42</v>
      </c>
      <c r="E24" s="53">
        <v>300</v>
      </c>
      <c r="F24" s="54">
        <v>0.50563000000000002</v>
      </c>
      <c r="G24" s="54">
        <f t="shared" si="1"/>
        <v>1820.2680000000003</v>
      </c>
      <c r="H24" s="54">
        <f t="shared" si="2"/>
        <v>1.5630000000000033E-2</v>
      </c>
      <c r="I24" s="54">
        <f t="shared" si="3"/>
        <v>56.268000000000256</v>
      </c>
      <c r="J24" t="s">
        <v>63</v>
      </c>
    </row>
    <row r="25" spans="2:10" x14ac:dyDescent="0.25">
      <c r="B25" s="53" t="s">
        <v>45</v>
      </c>
      <c r="C25" s="53" t="s">
        <v>46</v>
      </c>
      <c r="D25" s="53" t="s">
        <v>42</v>
      </c>
      <c r="E25" s="53">
        <v>100</v>
      </c>
      <c r="F25" s="54">
        <v>0.2064</v>
      </c>
      <c r="G25" s="54">
        <f t="shared" si="1"/>
        <v>247.68</v>
      </c>
      <c r="H25" s="54">
        <f t="shared" si="2"/>
        <v>6.399999999999989E-3</v>
      </c>
      <c r="I25" s="54">
        <f t="shared" si="3"/>
        <v>7.6800000000000068</v>
      </c>
      <c r="J25" t="s">
        <v>63</v>
      </c>
    </row>
    <row r="26" spans="2:10" x14ac:dyDescent="0.25">
      <c r="B26" s="53" t="s">
        <v>47</v>
      </c>
      <c r="C26" s="53" t="s">
        <v>48</v>
      </c>
      <c r="D26" s="53" t="s">
        <v>42</v>
      </c>
      <c r="E26" s="53">
        <v>100</v>
      </c>
      <c r="F26" s="54">
        <v>0.2064</v>
      </c>
      <c r="G26" s="54">
        <f t="shared" si="1"/>
        <v>247.68</v>
      </c>
      <c r="H26" s="54">
        <f t="shared" si="2"/>
        <v>6.399999999999989E-3</v>
      </c>
      <c r="I26" s="54">
        <f t="shared" si="3"/>
        <v>7.6800000000000068</v>
      </c>
      <c r="J26" t="s">
        <v>63</v>
      </c>
    </row>
    <row r="27" spans="2:10" x14ac:dyDescent="0.25">
      <c r="B27" s="53" t="s">
        <v>49</v>
      </c>
      <c r="C27" s="53" t="s">
        <v>50</v>
      </c>
      <c r="D27" s="53" t="s">
        <v>42</v>
      </c>
      <c r="E27" s="53">
        <v>200</v>
      </c>
      <c r="F27" s="54">
        <v>0.2064</v>
      </c>
      <c r="G27" s="54">
        <f t="shared" si="1"/>
        <v>495.36</v>
      </c>
      <c r="H27" s="54">
        <f t="shared" si="2"/>
        <v>6.399999999999989E-3</v>
      </c>
      <c r="I27" s="54">
        <f t="shared" si="3"/>
        <v>15.360000000000014</v>
      </c>
      <c r="J27" t="s">
        <v>63</v>
      </c>
    </row>
    <row r="28" spans="2:10" x14ac:dyDescent="0.25">
      <c r="B28" s="53" t="s">
        <v>51</v>
      </c>
      <c r="C28" s="53" t="s">
        <v>52</v>
      </c>
      <c r="D28" s="53" t="s">
        <v>42</v>
      </c>
      <c r="E28" s="53">
        <v>300</v>
      </c>
      <c r="F28" s="54">
        <v>0.2064</v>
      </c>
      <c r="G28" s="54">
        <f t="shared" si="1"/>
        <v>743.04</v>
      </c>
      <c r="H28" s="54">
        <f t="shared" si="2"/>
        <v>6.399999999999989E-3</v>
      </c>
      <c r="I28" s="54">
        <f t="shared" si="3"/>
        <v>23.039999999999964</v>
      </c>
      <c r="J28" t="s">
        <v>63</v>
      </c>
    </row>
    <row r="29" spans="2:10" x14ac:dyDescent="0.25">
      <c r="B29" s="53" t="s">
        <v>53</v>
      </c>
      <c r="C29" s="53" t="s">
        <v>54</v>
      </c>
      <c r="D29" s="53" t="s">
        <v>42</v>
      </c>
      <c r="E29" s="53">
        <v>50</v>
      </c>
      <c r="F29" s="54">
        <v>0.77400000000000002</v>
      </c>
      <c r="G29" s="54">
        <f t="shared" si="1"/>
        <v>464.40000000000003</v>
      </c>
      <c r="H29" s="54">
        <f t="shared" si="2"/>
        <v>2.4000000000000021E-2</v>
      </c>
      <c r="I29" s="54">
        <f t="shared" si="3"/>
        <v>14.400000000000034</v>
      </c>
      <c r="J29" t="s">
        <v>63</v>
      </c>
    </row>
    <row r="30" spans="2:10" x14ac:dyDescent="0.25">
      <c r="B30" s="53" t="s">
        <v>55</v>
      </c>
      <c r="C30" s="53" t="s">
        <v>56</v>
      </c>
      <c r="D30" s="53" t="s">
        <v>42</v>
      </c>
      <c r="E30" s="53">
        <v>50</v>
      </c>
      <c r="F30" s="54">
        <v>0.98</v>
      </c>
      <c r="G30" s="54">
        <f t="shared" si="1"/>
        <v>588</v>
      </c>
      <c r="H30" s="54">
        <f t="shared" si="2"/>
        <v>3.0000000000000027E-2</v>
      </c>
      <c r="I30" s="54">
        <f t="shared" si="3"/>
        <v>18</v>
      </c>
      <c r="J30" t="s">
        <v>63</v>
      </c>
    </row>
    <row r="31" spans="2:10" x14ac:dyDescent="0.25">
      <c r="B31" s="10" t="s">
        <v>57</v>
      </c>
      <c r="C31" s="10"/>
      <c r="D31" s="10"/>
      <c r="E31" s="10"/>
      <c r="F31" s="10"/>
      <c r="G31" s="50">
        <f>SUM(G20:G30)</f>
        <v>10843.102000000001</v>
      </c>
      <c r="H31" s="50">
        <f>SUM(H19:H30)</f>
        <v>7.1819200000000158</v>
      </c>
      <c r="I31" s="50">
        <f>SUM(I19:I30)</f>
        <v>335.10200000000106</v>
      </c>
    </row>
    <row r="33" spans="2:10" x14ac:dyDescent="0.25">
      <c r="B33" s="11" t="s">
        <v>64</v>
      </c>
      <c r="C33" s="11"/>
      <c r="D33" s="11"/>
      <c r="E33" s="11"/>
      <c r="F33" s="11"/>
      <c r="G33" s="11"/>
      <c r="H33" s="51" t="s">
        <v>59</v>
      </c>
      <c r="I33" s="52" t="s">
        <v>60</v>
      </c>
      <c r="J33" t="s">
        <v>61</v>
      </c>
    </row>
    <row r="34" spans="2:10" x14ac:dyDescent="0.25">
      <c r="B34" s="47" t="s">
        <v>26</v>
      </c>
      <c r="C34" s="47" t="s">
        <v>27</v>
      </c>
      <c r="D34" s="47" t="s">
        <v>28</v>
      </c>
      <c r="E34" s="47" t="s">
        <v>29</v>
      </c>
      <c r="F34" s="47" t="s">
        <v>30</v>
      </c>
      <c r="G34" s="47" t="s">
        <v>31</v>
      </c>
      <c r="H34" s="49"/>
      <c r="I34" s="48"/>
    </row>
    <row r="35" spans="2:10" x14ac:dyDescent="0.25">
      <c r="B35" s="53" t="s">
        <v>32</v>
      </c>
      <c r="C35" s="53" t="s">
        <v>33</v>
      </c>
      <c r="D35" s="53" t="s">
        <v>34</v>
      </c>
      <c r="E35" s="53">
        <v>4</v>
      </c>
      <c r="F35" s="54">
        <f>G35/E35</f>
        <v>138.345</v>
      </c>
      <c r="G35" s="54">
        <v>553.38</v>
      </c>
      <c r="H35" s="54">
        <f>F35-F20</f>
        <v>9.3874999999999886</v>
      </c>
      <c r="I35" s="54">
        <f>G35-G20</f>
        <v>37.549999999999955</v>
      </c>
      <c r="J35" t="s">
        <v>62</v>
      </c>
    </row>
    <row r="36" spans="2:10" x14ac:dyDescent="0.25">
      <c r="B36" s="47" t="s">
        <v>26</v>
      </c>
      <c r="C36" s="47" t="s">
        <v>27</v>
      </c>
      <c r="D36" s="47" t="s">
        <v>28</v>
      </c>
      <c r="E36" s="47" t="s">
        <v>35</v>
      </c>
      <c r="F36" s="47" t="s">
        <v>30</v>
      </c>
      <c r="G36" s="47" t="s">
        <v>36</v>
      </c>
      <c r="H36" s="49"/>
      <c r="I36" s="49"/>
    </row>
    <row r="37" spans="2:10" x14ac:dyDescent="0.25">
      <c r="B37" s="53" t="s">
        <v>37</v>
      </c>
      <c r="C37" s="53" t="s">
        <v>38</v>
      </c>
      <c r="D37" s="53" t="s">
        <v>39</v>
      </c>
      <c r="E37" s="53">
        <v>4</v>
      </c>
      <c r="F37" s="54">
        <f t="shared" ref="F37:F45" si="4">G37/E37</f>
        <v>1301.8599999999999</v>
      </c>
      <c r="G37" s="54">
        <v>5207.4399999999996</v>
      </c>
      <c r="H37" s="54">
        <f t="shared" ref="H37:H45" si="5">F37-F22</f>
        <v>1200.7339999999999</v>
      </c>
      <c r="I37" s="54">
        <f t="shared" ref="I37:I45" si="6">G37-G22</f>
        <v>353.39199999999892</v>
      </c>
      <c r="J37" t="s">
        <v>63</v>
      </c>
    </row>
    <row r="38" spans="2:10" x14ac:dyDescent="0.25">
      <c r="B38" s="48" t="s">
        <v>40</v>
      </c>
      <c r="C38" s="48" t="s">
        <v>41</v>
      </c>
      <c r="D38" s="48" t="s">
        <v>42</v>
      </c>
      <c r="E38" s="48">
        <v>700</v>
      </c>
      <c r="F38" s="49">
        <f t="shared" si="4"/>
        <v>1.3284285714285713</v>
      </c>
      <c r="G38" s="49">
        <v>929.9</v>
      </c>
      <c r="H38" s="49">
        <f t="shared" si="5"/>
        <v>1.2252385714285712</v>
      </c>
      <c r="I38" s="49">
        <f t="shared" si="6"/>
        <v>63.103999999999928</v>
      </c>
      <c r="J38" t="s">
        <v>63</v>
      </c>
    </row>
    <row r="39" spans="2:10" x14ac:dyDescent="0.25">
      <c r="B39" s="53" t="s">
        <v>43</v>
      </c>
      <c r="C39" s="53" t="s">
        <v>44</v>
      </c>
      <c r="D39" s="53" t="s">
        <v>42</v>
      </c>
      <c r="E39" s="53">
        <v>300</v>
      </c>
      <c r="F39" s="54">
        <f t="shared" si="4"/>
        <v>6.5092999999999996</v>
      </c>
      <c r="G39" s="54">
        <v>1952.79</v>
      </c>
      <c r="H39" s="54">
        <f t="shared" si="5"/>
        <v>6.0036699999999996</v>
      </c>
      <c r="I39" s="54">
        <f t="shared" si="6"/>
        <v>132.52199999999971</v>
      </c>
      <c r="J39" t="s">
        <v>63</v>
      </c>
    </row>
    <row r="40" spans="2:10" x14ac:dyDescent="0.25">
      <c r="B40" s="53" t="s">
        <v>45</v>
      </c>
      <c r="C40" s="53" t="s">
        <v>46</v>
      </c>
      <c r="D40" s="53" t="s">
        <v>42</v>
      </c>
      <c r="E40" s="53">
        <v>100</v>
      </c>
      <c r="F40" s="54">
        <f t="shared" si="4"/>
        <v>2.6568999999999998</v>
      </c>
      <c r="G40" s="54">
        <v>265.69</v>
      </c>
      <c r="H40" s="54">
        <f t="shared" si="5"/>
        <v>2.4504999999999999</v>
      </c>
      <c r="I40" s="54">
        <f t="shared" si="6"/>
        <v>18.009999999999991</v>
      </c>
      <c r="J40" t="s">
        <v>63</v>
      </c>
    </row>
    <row r="41" spans="2:10" x14ac:dyDescent="0.25">
      <c r="B41" s="53" t="s">
        <v>47</v>
      </c>
      <c r="C41" s="53" t="s">
        <v>48</v>
      </c>
      <c r="D41" s="53" t="s">
        <v>42</v>
      </c>
      <c r="E41" s="53">
        <v>100</v>
      </c>
      <c r="F41" s="54">
        <f t="shared" si="4"/>
        <v>2.6568999999999998</v>
      </c>
      <c r="G41" s="54">
        <v>265.69</v>
      </c>
      <c r="H41" s="54">
        <f t="shared" si="5"/>
        <v>2.4504999999999999</v>
      </c>
      <c r="I41" s="54">
        <f t="shared" si="6"/>
        <v>18.009999999999991</v>
      </c>
      <c r="J41" t="s">
        <v>63</v>
      </c>
    </row>
    <row r="42" spans="2:10" x14ac:dyDescent="0.25">
      <c r="B42" s="53" t="s">
        <v>49</v>
      </c>
      <c r="C42" s="53" t="s">
        <v>50</v>
      </c>
      <c r="D42" s="53" t="s">
        <v>42</v>
      </c>
      <c r="E42" s="53">
        <v>200</v>
      </c>
      <c r="F42" s="54">
        <f t="shared" si="4"/>
        <v>2.6568499999999999</v>
      </c>
      <c r="G42" s="54">
        <v>531.37</v>
      </c>
      <c r="H42" s="54">
        <f t="shared" si="5"/>
        <v>2.45045</v>
      </c>
      <c r="I42" s="54">
        <f t="shared" si="6"/>
        <v>36.009999999999991</v>
      </c>
      <c r="J42" t="s">
        <v>63</v>
      </c>
    </row>
    <row r="43" spans="2:10" x14ac:dyDescent="0.25">
      <c r="B43" s="53" t="s">
        <v>51</v>
      </c>
      <c r="C43" s="53" t="s">
        <v>52</v>
      </c>
      <c r="D43" s="53" t="s">
        <v>42</v>
      </c>
      <c r="E43" s="53">
        <v>300</v>
      </c>
      <c r="F43" s="54">
        <f t="shared" si="4"/>
        <v>2.6568666666666663</v>
      </c>
      <c r="G43" s="54">
        <v>797.06</v>
      </c>
      <c r="H43" s="54">
        <f t="shared" si="5"/>
        <v>2.4504666666666663</v>
      </c>
      <c r="I43" s="54">
        <f t="shared" si="6"/>
        <v>54.019999999999982</v>
      </c>
      <c r="J43" t="s">
        <v>63</v>
      </c>
    </row>
    <row r="44" spans="2:10" x14ac:dyDescent="0.25">
      <c r="B44" s="53" t="s">
        <v>53</v>
      </c>
      <c r="C44" s="53" t="s">
        <v>54</v>
      </c>
      <c r="D44" s="53" t="s">
        <v>42</v>
      </c>
      <c r="E44" s="53">
        <v>50</v>
      </c>
      <c r="F44" s="54">
        <f t="shared" si="4"/>
        <v>9.9634</v>
      </c>
      <c r="G44" s="54">
        <v>498.17</v>
      </c>
      <c r="H44" s="54">
        <f t="shared" si="5"/>
        <v>9.1893999999999991</v>
      </c>
      <c r="I44" s="54">
        <f t="shared" si="6"/>
        <v>33.769999999999982</v>
      </c>
      <c r="J44" t="s">
        <v>63</v>
      </c>
    </row>
    <row r="45" spans="2:10" x14ac:dyDescent="0.25">
      <c r="B45" s="53" t="s">
        <v>55</v>
      </c>
      <c r="C45" s="53" t="s">
        <v>56</v>
      </c>
      <c r="D45" s="53" t="s">
        <v>42</v>
      </c>
      <c r="E45" s="53">
        <v>50</v>
      </c>
      <c r="F45" s="54">
        <f t="shared" si="4"/>
        <v>12.62</v>
      </c>
      <c r="G45" s="54">
        <v>631</v>
      </c>
      <c r="H45" s="54">
        <f t="shared" si="5"/>
        <v>11.639999999999999</v>
      </c>
      <c r="I45" s="54">
        <f t="shared" si="6"/>
        <v>43</v>
      </c>
      <c r="J45" t="s">
        <v>63</v>
      </c>
    </row>
    <row r="46" spans="2:10" x14ac:dyDescent="0.25">
      <c r="B46" s="10" t="s">
        <v>57</v>
      </c>
      <c r="C46" s="10"/>
      <c r="D46" s="10"/>
      <c r="E46" s="10"/>
      <c r="F46" s="10"/>
      <c r="G46" s="50">
        <f>SUM(G35:G45)</f>
        <v>11632.49</v>
      </c>
      <c r="H46" s="50">
        <f>SUM(H34:H45)</f>
        <v>1247.9817252380951</v>
      </c>
      <c r="I46" s="50">
        <f>SUM(I34:I45)</f>
        <v>789.38799999999844</v>
      </c>
    </row>
  </sheetData>
  <mergeCells count="6">
    <mergeCell ref="B46:F46"/>
    <mergeCell ref="B2:G2"/>
    <mergeCell ref="B15:F15"/>
    <mergeCell ref="B18:G18"/>
    <mergeCell ref="B31:F31"/>
    <mergeCell ref="B33:G3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8"/>
  <sheetViews>
    <sheetView showGridLines="0" tabSelected="1" topLeftCell="AJ1" zoomScaleNormal="100" workbookViewId="0">
      <selection activeCell="AT13" sqref="AT13"/>
    </sheetView>
  </sheetViews>
  <sheetFormatPr defaultColWidth="9.140625" defaultRowHeight="15" x14ac:dyDescent="0.25"/>
  <cols>
    <col min="1" max="1" width="4.140625" style="55" customWidth="1"/>
    <col min="2" max="2" width="11.42578125" style="55" customWidth="1"/>
    <col min="3" max="3" width="17.85546875" style="55" customWidth="1"/>
    <col min="4" max="4" width="19.140625" style="55" customWidth="1"/>
    <col min="5" max="5" width="13.85546875" style="55" customWidth="1"/>
    <col min="6" max="7" width="15.28515625" style="55" customWidth="1"/>
    <col min="8" max="8" width="16" style="55" customWidth="1"/>
    <col min="9" max="9" width="16.7109375" style="56" customWidth="1"/>
    <col min="10" max="10" width="13.85546875" style="55" customWidth="1"/>
    <col min="11" max="12" width="15.28515625" style="55" customWidth="1"/>
    <col min="13" max="13" width="16" style="55" customWidth="1"/>
    <col min="14" max="14" width="13.85546875" style="55" customWidth="1"/>
    <col min="15" max="16" width="15.28515625" style="55" customWidth="1"/>
    <col min="17" max="18" width="16" style="55" customWidth="1"/>
    <col min="19" max="19" width="16.7109375" style="56" customWidth="1"/>
    <col min="20" max="20" width="13.85546875" style="55" customWidth="1"/>
    <col min="21" max="22" width="15.28515625" style="55" customWidth="1"/>
    <col min="23" max="23" width="16" style="55" customWidth="1"/>
    <col min="24" max="24" width="16.7109375" style="56" customWidth="1"/>
    <col min="25" max="25" width="13.85546875" style="55" customWidth="1"/>
    <col min="26" max="27" width="15.28515625" style="55" customWidth="1"/>
    <col min="28" max="28" width="16" style="55" customWidth="1"/>
    <col min="29" max="29" width="13.85546875" style="55" customWidth="1"/>
    <col min="30" max="31" width="15.28515625" style="55" customWidth="1"/>
    <col min="32" max="33" width="16" style="55" customWidth="1"/>
    <col min="34" max="34" width="16.7109375" style="56" customWidth="1"/>
    <col min="35" max="35" width="13.85546875" style="55" customWidth="1"/>
    <col min="36" max="37" width="15.28515625" style="55" customWidth="1"/>
    <col min="38" max="38" width="16" style="55" customWidth="1"/>
    <col min="39" max="39" width="16.7109375" style="56" customWidth="1"/>
    <col min="40" max="40" width="13.85546875" style="55" customWidth="1"/>
    <col min="41" max="42" width="15.28515625" style="55" customWidth="1"/>
    <col min="43" max="43" width="16" style="55" customWidth="1"/>
    <col min="44" max="44" width="16.7109375" style="56" customWidth="1"/>
    <col min="45" max="1024" width="9.140625" style="55"/>
  </cols>
  <sheetData>
    <row r="1" spans="2:44" s="57" customFormat="1" x14ac:dyDescent="0.25">
      <c r="I1" s="58"/>
      <c r="S1" s="58"/>
      <c r="X1" s="58"/>
      <c r="AH1" s="58"/>
      <c r="AM1" s="58"/>
      <c r="AR1" s="58"/>
    </row>
    <row r="2" spans="2:44" s="57" customFormat="1" x14ac:dyDescent="0.25">
      <c r="I2" s="58"/>
      <c r="S2" s="58"/>
      <c r="X2" s="58"/>
      <c r="AH2" s="58"/>
      <c r="AM2" s="58"/>
      <c r="AR2" s="58"/>
    </row>
    <row r="3" spans="2:44" s="55" customFormat="1" x14ac:dyDescent="0.25"/>
    <row r="4" spans="2:44" s="55" customFormat="1" x14ac:dyDescent="0.25"/>
    <row r="5" spans="2:44" s="59" customFormat="1" ht="15" customHeight="1" x14ac:dyDescent="0.25">
      <c r="B5" s="9" t="str">
        <f>'Resumo do Contrato'!B3</f>
        <v>CONTRATO 55.2018</v>
      </c>
      <c r="C5" s="9"/>
      <c r="D5" s="9"/>
      <c r="E5" s="8" t="s">
        <v>65</v>
      </c>
      <c r="F5" s="8"/>
      <c r="G5" s="8"/>
      <c r="H5" s="8"/>
      <c r="I5" s="7" t="s">
        <v>66</v>
      </c>
      <c r="J5" s="6" t="s">
        <v>67</v>
      </c>
      <c r="K5" s="6"/>
      <c r="L5" s="6"/>
      <c r="M5" s="6"/>
      <c r="N5" s="6"/>
      <c r="O5" s="6"/>
      <c r="P5" s="6"/>
      <c r="Q5" s="6"/>
      <c r="R5" s="6"/>
      <c r="S5" s="7" t="s">
        <v>66</v>
      </c>
      <c r="T5" s="5" t="s">
        <v>68</v>
      </c>
      <c r="U5" s="5"/>
      <c r="V5" s="5"/>
      <c r="W5" s="5"/>
      <c r="X5" s="7" t="s">
        <v>66</v>
      </c>
      <c r="Y5" s="4" t="s">
        <v>69</v>
      </c>
      <c r="Z5" s="4"/>
      <c r="AA5" s="4"/>
      <c r="AB5" s="4"/>
      <c r="AC5" s="4"/>
      <c r="AD5" s="4"/>
      <c r="AE5" s="4"/>
      <c r="AF5" s="4"/>
      <c r="AG5" s="4"/>
      <c r="AH5" s="7" t="s">
        <v>66</v>
      </c>
      <c r="AI5" s="5" t="s">
        <v>70</v>
      </c>
      <c r="AJ5" s="5"/>
      <c r="AK5" s="5"/>
      <c r="AL5" s="5"/>
      <c r="AM5" s="7" t="s">
        <v>66</v>
      </c>
      <c r="AN5" s="115" t="s">
        <v>92</v>
      </c>
      <c r="AO5" s="115"/>
      <c r="AP5" s="115"/>
      <c r="AQ5" s="115"/>
      <c r="AR5" s="7" t="s">
        <v>66</v>
      </c>
    </row>
    <row r="6" spans="2:44" x14ac:dyDescent="0.25">
      <c r="B6" s="3" t="str">
        <f>'Resumo do Contrato'!D4</f>
        <v>06/12/2018 a 05/12/2019</v>
      </c>
      <c r="C6" s="3"/>
      <c r="D6" s="3"/>
      <c r="E6" s="2" t="s">
        <v>12</v>
      </c>
      <c r="F6" s="2"/>
      <c r="G6" s="2"/>
      <c r="H6" s="2"/>
      <c r="I6" s="7"/>
      <c r="J6" s="1" t="s">
        <v>71</v>
      </c>
      <c r="K6" s="1"/>
      <c r="L6" s="1"/>
      <c r="M6" s="1"/>
      <c r="N6" s="108" t="s">
        <v>72</v>
      </c>
      <c r="O6" s="108"/>
      <c r="P6" s="108"/>
      <c r="Q6" s="108"/>
      <c r="R6" s="60"/>
      <c r="S6" s="7"/>
      <c r="T6" s="2" t="s">
        <v>73</v>
      </c>
      <c r="U6" s="2"/>
      <c r="V6" s="2"/>
      <c r="W6" s="2"/>
      <c r="X6" s="7"/>
      <c r="Y6" s="1" t="s">
        <v>74</v>
      </c>
      <c r="Z6" s="1"/>
      <c r="AA6" s="1"/>
      <c r="AB6" s="1"/>
      <c r="AC6" s="109" t="s">
        <v>75</v>
      </c>
      <c r="AD6" s="109"/>
      <c r="AE6" s="109"/>
      <c r="AF6" s="109"/>
      <c r="AG6" s="109"/>
      <c r="AH6" s="7"/>
      <c r="AI6" s="2" t="s">
        <v>76</v>
      </c>
      <c r="AJ6" s="2"/>
      <c r="AK6" s="2"/>
      <c r="AL6" s="2"/>
      <c r="AM6" s="7"/>
      <c r="AN6" s="116" t="s">
        <v>93</v>
      </c>
      <c r="AO6" s="116"/>
      <c r="AP6" s="116"/>
      <c r="AQ6" s="116"/>
      <c r="AR6" s="7"/>
    </row>
    <row r="7" spans="2:44" x14ac:dyDescent="0.25">
      <c r="B7" s="110"/>
      <c r="C7" s="110"/>
      <c r="D7" s="110"/>
      <c r="E7" s="2"/>
      <c r="F7" s="2"/>
      <c r="G7" s="2"/>
      <c r="H7" s="2"/>
      <c r="I7" s="7"/>
      <c r="J7" s="1"/>
      <c r="K7" s="1"/>
      <c r="L7" s="1"/>
      <c r="M7" s="1"/>
      <c r="N7" s="108"/>
      <c r="O7" s="108"/>
      <c r="P7" s="108"/>
      <c r="Q7" s="108"/>
      <c r="R7" s="60"/>
      <c r="S7" s="7"/>
      <c r="T7" s="2"/>
      <c r="U7" s="2"/>
      <c r="V7" s="2"/>
      <c r="W7" s="2"/>
      <c r="X7" s="7"/>
      <c r="Y7" s="1"/>
      <c r="Z7" s="1"/>
      <c r="AA7" s="1"/>
      <c r="AB7" s="1"/>
      <c r="AC7" s="109"/>
      <c r="AD7" s="109"/>
      <c r="AE7" s="109"/>
      <c r="AF7" s="109"/>
      <c r="AG7" s="109"/>
      <c r="AH7" s="7"/>
      <c r="AI7" s="2"/>
      <c r="AJ7" s="2"/>
      <c r="AK7" s="2"/>
      <c r="AL7" s="2"/>
      <c r="AM7" s="7"/>
      <c r="AN7" s="116"/>
      <c r="AO7" s="116"/>
      <c r="AP7" s="116"/>
      <c r="AQ7" s="116"/>
      <c r="AR7" s="7"/>
    </row>
    <row r="8" spans="2:44" s="59" customFormat="1" ht="30" x14ac:dyDescent="0.25">
      <c r="B8" s="111"/>
      <c r="C8" s="61" t="s">
        <v>77</v>
      </c>
      <c r="D8" s="62" t="s">
        <v>3</v>
      </c>
      <c r="E8" s="63" t="s">
        <v>78</v>
      </c>
      <c r="F8" s="61" t="s">
        <v>79</v>
      </c>
      <c r="G8" s="61" t="s">
        <v>60</v>
      </c>
      <c r="H8" s="64" t="s">
        <v>80</v>
      </c>
      <c r="I8" s="7"/>
      <c r="J8" s="65" t="s">
        <v>78</v>
      </c>
      <c r="K8" s="61" t="s">
        <v>79</v>
      </c>
      <c r="L8" s="61" t="s">
        <v>60</v>
      </c>
      <c r="M8" s="66" t="s">
        <v>81</v>
      </c>
      <c r="N8" s="63" t="s">
        <v>78</v>
      </c>
      <c r="O8" s="61" t="s">
        <v>79</v>
      </c>
      <c r="P8" s="61" t="s">
        <v>60</v>
      </c>
      <c r="Q8" s="66" t="s">
        <v>81</v>
      </c>
      <c r="R8" s="64" t="s">
        <v>80</v>
      </c>
      <c r="S8" s="7"/>
      <c r="T8" s="63" t="s">
        <v>78</v>
      </c>
      <c r="U8" s="61" t="s">
        <v>79</v>
      </c>
      <c r="V8" s="61" t="s">
        <v>60</v>
      </c>
      <c r="W8" s="64" t="s">
        <v>80</v>
      </c>
      <c r="X8" s="7"/>
      <c r="Y8" s="65" t="s">
        <v>78</v>
      </c>
      <c r="Z8" s="61" t="s">
        <v>79</v>
      </c>
      <c r="AA8" s="61" t="s">
        <v>60</v>
      </c>
      <c r="AB8" s="66" t="s">
        <v>81</v>
      </c>
      <c r="AC8" s="63" t="s">
        <v>78</v>
      </c>
      <c r="AD8" s="61" t="s">
        <v>79</v>
      </c>
      <c r="AE8" s="61" t="s">
        <v>60</v>
      </c>
      <c r="AF8" s="66" t="s">
        <v>81</v>
      </c>
      <c r="AG8" s="64" t="s">
        <v>80</v>
      </c>
      <c r="AH8" s="7"/>
      <c r="AI8" s="63" t="s">
        <v>78</v>
      </c>
      <c r="AJ8" s="61" t="s">
        <v>79</v>
      </c>
      <c r="AK8" s="61" t="s">
        <v>60</v>
      </c>
      <c r="AL8" s="64" t="s">
        <v>80</v>
      </c>
      <c r="AM8" s="7"/>
      <c r="AN8" s="63" t="s">
        <v>78</v>
      </c>
      <c r="AO8" s="61" t="s">
        <v>79</v>
      </c>
      <c r="AP8" s="61" t="s">
        <v>60</v>
      </c>
      <c r="AQ8" s="64" t="s">
        <v>80</v>
      </c>
      <c r="AR8" s="7"/>
    </row>
    <row r="9" spans="2:44" x14ac:dyDescent="0.25">
      <c r="B9" s="111"/>
      <c r="C9" s="67"/>
      <c r="D9" s="68">
        <v>10508</v>
      </c>
      <c r="E9" s="69"/>
      <c r="F9" s="70">
        <v>10508</v>
      </c>
      <c r="G9" s="70">
        <f>F9-D9</f>
        <v>0</v>
      </c>
      <c r="H9" s="71">
        <v>10508</v>
      </c>
      <c r="I9" s="72">
        <f>H9+D9</f>
        <v>21016</v>
      </c>
      <c r="J9" s="73"/>
      <c r="K9" s="70">
        <v>10843.09</v>
      </c>
      <c r="L9" s="70">
        <f>K9-D9</f>
        <v>335.09000000000015</v>
      </c>
      <c r="M9" s="74">
        <f>K12</f>
        <v>32.578194444444463</v>
      </c>
      <c r="N9" s="69"/>
      <c r="O9" s="70">
        <v>10843.09</v>
      </c>
      <c r="P9" s="70">
        <f>O9-F9</f>
        <v>335.09000000000015</v>
      </c>
      <c r="Q9" s="74">
        <f>O12</f>
        <v>335.09</v>
      </c>
      <c r="R9" s="71">
        <f>Q9+M9</f>
        <v>367.66819444444445</v>
      </c>
      <c r="S9" s="72">
        <f>R9+I9</f>
        <v>21383.668194444443</v>
      </c>
      <c r="T9" s="69"/>
      <c r="U9" s="70">
        <v>10843.09</v>
      </c>
      <c r="V9" s="70"/>
      <c r="W9" s="71">
        <v>10843.09</v>
      </c>
      <c r="X9" s="72">
        <f>W9+S9</f>
        <v>32226.758194444443</v>
      </c>
      <c r="Y9" s="73"/>
      <c r="Z9" s="70">
        <v>11632.49</v>
      </c>
      <c r="AA9" s="70">
        <f>Z9-O9</f>
        <v>789.39999999999964</v>
      </c>
      <c r="AB9" s="74">
        <f>Z12</f>
        <v>76.747222222222192</v>
      </c>
      <c r="AC9" s="69"/>
      <c r="AD9" s="70">
        <v>11632.49</v>
      </c>
      <c r="AE9" s="70">
        <f>AD9-U9</f>
        <v>789.39999999999964</v>
      </c>
      <c r="AF9" s="71">
        <f>AD12</f>
        <v>789.4</v>
      </c>
      <c r="AG9" s="71">
        <f>AB9+AF9</f>
        <v>866.14722222222213</v>
      </c>
      <c r="AH9" s="72">
        <f>AG9+X9</f>
        <v>33092.905416666668</v>
      </c>
      <c r="AI9" s="69"/>
      <c r="AJ9" s="70">
        <v>11632.49</v>
      </c>
      <c r="AK9" s="70"/>
      <c r="AL9" s="71">
        <v>11632.49</v>
      </c>
      <c r="AM9" s="72">
        <f>AL9+AH9</f>
        <v>44725.395416666666</v>
      </c>
      <c r="AN9" s="69"/>
      <c r="AO9" s="70">
        <v>13527.42</v>
      </c>
      <c r="AP9" s="70">
        <f>AO9-AJ9</f>
        <v>1894.9300000000003</v>
      </c>
      <c r="AQ9" s="71">
        <v>1894.93</v>
      </c>
      <c r="AR9" s="72">
        <f>AQ9+AM9</f>
        <v>46620.325416666667</v>
      </c>
    </row>
    <row r="10" spans="2:44" x14ac:dyDescent="0.25">
      <c r="B10" s="112" t="s">
        <v>82</v>
      </c>
      <c r="C10" s="112"/>
      <c r="D10" s="76"/>
      <c r="E10" s="113" t="s">
        <v>82</v>
      </c>
      <c r="F10" s="113"/>
      <c r="G10" s="75"/>
      <c r="H10" s="77"/>
      <c r="I10" s="78"/>
      <c r="J10" s="114" t="s">
        <v>82</v>
      </c>
      <c r="K10" s="114"/>
      <c r="L10" s="75"/>
      <c r="M10" s="79"/>
      <c r="N10" s="113" t="s">
        <v>82</v>
      </c>
      <c r="O10" s="113"/>
      <c r="P10" s="75"/>
      <c r="Q10" s="77"/>
      <c r="R10" s="77"/>
      <c r="S10" s="78"/>
      <c r="T10" s="113" t="s">
        <v>82</v>
      </c>
      <c r="U10" s="113"/>
      <c r="V10" s="75"/>
      <c r="W10" s="77"/>
      <c r="X10" s="78"/>
      <c r="Y10" s="114" t="s">
        <v>82</v>
      </c>
      <c r="Z10" s="114"/>
      <c r="AA10" s="75"/>
      <c r="AB10" s="79"/>
      <c r="AC10" s="113" t="s">
        <v>82</v>
      </c>
      <c r="AD10" s="113"/>
      <c r="AE10" s="75"/>
      <c r="AF10" s="77"/>
      <c r="AG10" s="77"/>
      <c r="AH10" s="78"/>
      <c r="AI10" s="113" t="s">
        <v>82</v>
      </c>
      <c r="AJ10" s="113"/>
      <c r="AK10" s="75"/>
      <c r="AL10" s="77"/>
      <c r="AM10" s="78"/>
      <c r="AN10" s="113" t="s">
        <v>82</v>
      </c>
      <c r="AO10" s="113"/>
      <c r="AP10" s="75"/>
      <c r="AQ10" s="77"/>
      <c r="AR10" s="78"/>
    </row>
    <row r="11" spans="2:44" s="56" customFormat="1" x14ac:dyDescent="0.25">
      <c r="B11" s="80" t="s">
        <v>83</v>
      </c>
      <c r="C11" s="81" t="s">
        <v>84</v>
      </c>
      <c r="D11" s="82"/>
      <c r="E11" s="83" t="s">
        <v>83</v>
      </c>
      <c r="F11" s="81" t="s">
        <v>85</v>
      </c>
      <c r="G11" s="81" t="s">
        <v>84</v>
      </c>
      <c r="H11" s="84"/>
      <c r="I11" s="78"/>
      <c r="J11" s="85" t="s">
        <v>83</v>
      </c>
      <c r="K11" s="81" t="s">
        <v>85</v>
      </c>
      <c r="L11" s="81" t="s">
        <v>84</v>
      </c>
      <c r="M11" s="86"/>
      <c r="N11" s="83" t="s">
        <v>83</v>
      </c>
      <c r="O11" s="81" t="s">
        <v>85</v>
      </c>
      <c r="P11" s="81" t="s">
        <v>84</v>
      </c>
      <c r="Q11" s="84"/>
      <c r="R11" s="84"/>
      <c r="S11" s="78"/>
      <c r="T11" s="83" t="s">
        <v>83</v>
      </c>
      <c r="U11" s="81" t="s">
        <v>85</v>
      </c>
      <c r="V11" s="81" t="s">
        <v>84</v>
      </c>
      <c r="W11" s="84"/>
      <c r="X11" s="78"/>
      <c r="Y11" s="85" t="s">
        <v>83</v>
      </c>
      <c r="Z11" s="81" t="s">
        <v>85</v>
      </c>
      <c r="AA11" s="81" t="s">
        <v>84</v>
      </c>
      <c r="AB11" s="86"/>
      <c r="AC11" s="83" t="s">
        <v>83</v>
      </c>
      <c r="AD11" s="81" t="s">
        <v>85</v>
      </c>
      <c r="AE11" s="81" t="s">
        <v>84</v>
      </c>
      <c r="AF11" s="84"/>
      <c r="AG11" s="84"/>
      <c r="AH11" s="78"/>
      <c r="AI11" s="83" t="s">
        <v>83</v>
      </c>
      <c r="AJ11" s="81" t="s">
        <v>85</v>
      </c>
      <c r="AK11" s="81" t="s">
        <v>84</v>
      </c>
      <c r="AL11" s="84"/>
      <c r="AM11" s="78"/>
      <c r="AN11" s="83" t="s">
        <v>83</v>
      </c>
      <c r="AO11" s="81" t="s">
        <v>85</v>
      </c>
      <c r="AP11" s="81" t="s">
        <v>84</v>
      </c>
      <c r="AQ11" s="84"/>
      <c r="AR11" s="78"/>
    </row>
    <row r="12" spans="2:44" x14ac:dyDescent="0.25">
      <c r="B12" s="87" t="s">
        <v>86</v>
      </c>
      <c r="C12" s="70">
        <v>10508</v>
      </c>
      <c r="D12" s="88"/>
      <c r="E12" s="89" t="s">
        <v>87</v>
      </c>
      <c r="F12" s="90">
        <f>(G9/360)*148</f>
        <v>0</v>
      </c>
      <c r="G12" s="90">
        <v>10508</v>
      </c>
      <c r="H12" s="91"/>
      <c r="I12" s="78"/>
      <c r="J12" s="92" t="s">
        <v>86</v>
      </c>
      <c r="K12" s="90">
        <f>(L9/360)*35</f>
        <v>32.578194444444463</v>
      </c>
      <c r="L12" s="90">
        <f>K12+C12</f>
        <v>10540.578194444444</v>
      </c>
      <c r="M12" s="93"/>
      <c r="N12" s="89" t="s">
        <v>87</v>
      </c>
      <c r="O12" s="90">
        <v>335.09</v>
      </c>
      <c r="P12" s="90">
        <f>O12+G12</f>
        <v>10843.09</v>
      </c>
      <c r="Q12" s="91"/>
      <c r="R12" s="91"/>
      <c r="S12" s="78"/>
      <c r="T12" s="89" t="s">
        <v>88</v>
      </c>
      <c r="U12" s="90"/>
      <c r="V12" s="90">
        <v>10843.09</v>
      </c>
      <c r="W12" s="91"/>
      <c r="X12" s="78"/>
      <c r="Y12" s="92" t="s">
        <v>87</v>
      </c>
      <c r="Z12" s="90">
        <f>AA9/360*35</f>
        <v>76.747222222222192</v>
      </c>
      <c r="AA12" s="90">
        <f>Z12+P12</f>
        <v>10919.837222222222</v>
      </c>
      <c r="AB12" s="93"/>
      <c r="AC12" s="89" t="s">
        <v>88</v>
      </c>
      <c r="AD12" s="90">
        <v>789.4</v>
      </c>
      <c r="AE12" s="90">
        <f>AD12+V12</f>
        <v>11632.49</v>
      </c>
      <c r="AF12" s="91"/>
      <c r="AG12" s="91"/>
      <c r="AH12" s="78"/>
      <c r="AI12" s="89" t="s">
        <v>89</v>
      </c>
      <c r="AJ12" s="90"/>
      <c r="AK12" s="90">
        <v>11632.49</v>
      </c>
      <c r="AL12" s="91"/>
      <c r="AM12" s="78"/>
      <c r="AN12" s="89" t="s">
        <v>89</v>
      </c>
      <c r="AO12" s="90">
        <f>AP9</f>
        <v>1894.9300000000003</v>
      </c>
      <c r="AP12" s="90">
        <f>AO12+AK12</f>
        <v>13527.42</v>
      </c>
      <c r="AQ12" s="91"/>
      <c r="AR12" s="78"/>
    </row>
    <row r="13" spans="2:44" x14ac:dyDescent="0.25">
      <c r="B13" s="87"/>
      <c r="C13" s="70"/>
      <c r="D13" s="88"/>
      <c r="E13" s="89"/>
      <c r="F13" s="90"/>
      <c r="G13" s="90"/>
      <c r="H13" s="94"/>
      <c r="I13" s="78"/>
      <c r="J13" s="92"/>
      <c r="K13" s="90"/>
      <c r="L13" s="90"/>
      <c r="M13" s="95"/>
      <c r="N13" s="89"/>
      <c r="O13" s="90"/>
      <c r="P13" s="90"/>
      <c r="Q13" s="94"/>
      <c r="R13" s="94"/>
      <c r="S13" s="78"/>
      <c r="T13" s="89"/>
      <c r="U13" s="90"/>
      <c r="V13" s="90"/>
      <c r="W13" s="94"/>
      <c r="X13" s="78"/>
      <c r="Y13" s="92"/>
      <c r="Z13" s="90"/>
      <c r="AA13" s="90"/>
      <c r="AB13" s="95"/>
      <c r="AC13" s="89"/>
      <c r="AD13" s="90"/>
      <c r="AE13" s="90"/>
      <c r="AF13" s="94"/>
      <c r="AG13" s="94"/>
      <c r="AH13" s="78"/>
      <c r="AI13" s="89"/>
      <c r="AJ13" s="90"/>
      <c r="AK13" s="90"/>
      <c r="AL13" s="94"/>
      <c r="AM13" s="78"/>
      <c r="AN13" s="89"/>
      <c r="AO13" s="90"/>
      <c r="AP13" s="90"/>
      <c r="AQ13" s="94"/>
      <c r="AR13" s="78"/>
    </row>
    <row r="14" spans="2:44" x14ac:dyDescent="0.25">
      <c r="B14" s="87"/>
      <c r="C14" s="70"/>
      <c r="D14" s="88"/>
      <c r="E14" s="89"/>
      <c r="F14" s="90"/>
      <c r="G14" s="90"/>
      <c r="H14" s="94"/>
      <c r="I14" s="78"/>
      <c r="J14" s="92"/>
      <c r="K14" s="90"/>
      <c r="L14" s="90"/>
      <c r="M14" s="95"/>
      <c r="N14" s="89"/>
      <c r="O14" s="90"/>
      <c r="P14" s="90"/>
      <c r="Q14" s="94"/>
      <c r="R14" s="94"/>
      <c r="S14" s="78"/>
      <c r="T14" s="89"/>
      <c r="U14" s="90"/>
      <c r="V14" s="90"/>
      <c r="W14" s="94"/>
      <c r="X14" s="78"/>
      <c r="Y14" s="92"/>
      <c r="Z14" s="90"/>
      <c r="AA14" s="90"/>
      <c r="AB14" s="95"/>
      <c r="AC14" s="89"/>
      <c r="AD14" s="90"/>
      <c r="AE14" s="90"/>
      <c r="AF14" s="94"/>
      <c r="AG14" s="94"/>
      <c r="AH14" s="78"/>
      <c r="AI14" s="89"/>
      <c r="AJ14" s="90"/>
      <c r="AK14" s="90"/>
      <c r="AL14" s="94"/>
      <c r="AM14" s="78"/>
      <c r="AN14" s="89"/>
      <c r="AO14" s="90"/>
      <c r="AP14" s="90"/>
      <c r="AQ14" s="94"/>
      <c r="AR14" s="78"/>
    </row>
    <row r="15" spans="2:44" x14ac:dyDescent="0.25">
      <c r="B15" s="87"/>
      <c r="C15" s="70"/>
      <c r="D15" s="88"/>
      <c r="E15" s="89"/>
      <c r="F15" s="90"/>
      <c r="G15" s="90"/>
      <c r="H15" s="91"/>
      <c r="I15" s="78"/>
      <c r="J15" s="92"/>
      <c r="K15" s="90"/>
      <c r="L15" s="90"/>
      <c r="M15" s="93"/>
      <c r="N15" s="89"/>
      <c r="O15" s="90"/>
      <c r="P15" s="90"/>
      <c r="Q15" s="91"/>
      <c r="R15" s="91"/>
      <c r="S15" s="78"/>
      <c r="T15" s="89"/>
      <c r="U15" s="90"/>
      <c r="V15" s="90"/>
      <c r="W15" s="91"/>
      <c r="X15" s="78"/>
      <c r="Y15" s="92"/>
      <c r="Z15" s="90"/>
      <c r="AA15" s="90"/>
      <c r="AB15" s="93"/>
      <c r="AC15" s="89"/>
      <c r="AD15" s="90"/>
      <c r="AE15" s="90"/>
      <c r="AF15" s="91"/>
      <c r="AG15" s="91"/>
      <c r="AH15" s="78"/>
      <c r="AI15" s="89"/>
      <c r="AJ15" s="90"/>
      <c r="AK15" s="90"/>
      <c r="AL15" s="91"/>
      <c r="AM15" s="78"/>
      <c r="AN15" s="89"/>
      <c r="AO15" s="90"/>
      <c r="AP15" s="90"/>
      <c r="AQ15" s="91"/>
      <c r="AR15" s="78"/>
    </row>
    <row r="16" spans="2:44" x14ac:dyDescent="0.25">
      <c r="B16" s="87"/>
      <c r="C16" s="70"/>
      <c r="D16" s="88"/>
      <c r="E16" s="89"/>
      <c r="F16" s="90"/>
      <c r="G16" s="90"/>
      <c r="H16" s="91"/>
      <c r="I16" s="78"/>
      <c r="J16" s="92"/>
      <c r="K16" s="90"/>
      <c r="L16" s="90"/>
      <c r="M16" s="93"/>
      <c r="N16" s="89"/>
      <c r="O16" s="90"/>
      <c r="P16" s="90"/>
      <c r="Q16" s="91"/>
      <c r="R16" s="91"/>
      <c r="S16" s="78"/>
      <c r="T16" s="89"/>
      <c r="U16" s="90"/>
      <c r="V16" s="90"/>
      <c r="W16" s="91"/>
      <c r="X16" s="78"/>
      <c r="Y16" s="92"/>
      <c r="Z16" s="90"/>
      <c r="AA16" s="90"/>
      <c r="AB16" s="93"/>
      <c r="AC16" s="89"/>
      <c r="AD16" s="90"/>
      <c r="AE16" s="90"/>
      <c r="AF16" s="91"/>
      <c r="AG16" s="91"/>
      <c r="AH16" s="78"/>
      <c r="AI16" s="89"/>
      <c r="AJ16" s="90"/>
      <c r="AK16" s="90"/>
      <c r="AL16" s="91"/>
      <c r="AM16" s="78"/>
      <c r="AN16" s="89"/>
      <c r="AO16" s="90"/>
      <c r="AP16" s="90"/>
      <c r="AQ16" s="91"/>
      <c r="AR16" s="78"/>
    </row>
    <row r="17" spans="2:44" x14ac:dyDescent="0.25">
      <c r="B17" s="87"/>
      <c r="C17" s="70"/>
      <c r="D17" s="88"/>
      <c r="E17" s="89"/>
      <c r="F17" s="90"/>
      <c r="G17" s="90"/>
      <c r="H17" s="91"/>
      <c r="I17" s="78"/>
      <c r="J17" s="92"/>
      <c r="K17" s="90"/>
      <c r="L17" s="90"/>
      <c r="M17" s="93"/>
      <c r="N17" s="89"/>
      <c r="O17" s="90"/>
      <c r="P17" s="90"/>
      <c r="Q17" s="91"/>
      <c r="R17" s="91"/>
      <c r="S17" s="78"/>
      <c r="T17" s="89"/>
      <c r="U17" s="90"/>
      <c r="V17" s="90"/>
      <c r="W17" s="91"/>
      <c r="X17" s="78"/>
      <c r="Y17" s="92"/>
      <c r="Z17" s="90"/>
      <c r="AA17" s="90"/>
      <c r="AB17" s="93"/>
      <c r="AC17" s="89"/>
      <c r="AD17" s="90"/>
      <c r="AE17" s="90"/>
      <c r="AF17" s="91"/>
      <c r="AG17" s="91"/>
      <c r="AH17" s="78"/>
      <c r="AI17" s="89"/>
      <c r="AJ17" s="90"/>
      <c r="AK17" s="90"/>
      <c r="AL17" s="91"/>
      <c r="AM17" s="78"/>
      <c r="AN17" s="89"/>
      <c r="AO17" s="90"/>
      <c r="AP17" s="90"/>
      <c r="AQ17" s="91"/>
      <c r="AR17" s="78"/>
    </row>
    <row r="18" spans="2:44" x14ac:dyDescent="0.25">
      <c r="B18" s="87"/>
      <c r="C18" s="70"/>
      <c r="D18" s="88"/>
      <c r="E18" s="89"/>
      <c r="F18" s="90"/>
      <c r="G18" s="90"/>
      <c r="H18" s="91"/>
      <c r="I18" s="78"/>
      <c r="J18" s="92"/>
      <c r="K18" s="90"/>
      <c r="L18" s="90"/>
      <c r="M18" s="93"/>
      <c r="N18" s="89"/>
      <c r="O18" s="90"/>
      <c r="P18" s="90"/>
      <c r="Q18" s="91"/>
      <c r="R18" s="91"/>
      <c r="S18" s="78"/>
      <c r="T18" s="89"/>
      <c r="U18" s="90"/>
      <c r="V18" s="90"/>
      <c r="W18" s="91"/>
      <c r="X18" s="78"/>
      <c r="Y18" s="92"/>
      <c r="Z18" s="90"/>
      <c r="AA18" s="90"/>
      <c r="AB18" s="93"/>
      <c r="AC18" s="89"/>
      <c r="AD18" s="90"/>
      <c r="AE18" s="90"/>
      <c r="AF18" s="91"/>
      <c r="AG18" s="91"/>
      <c r="AH18" s="78"/>
      <c r="AI18" s="89"/>
      <c r="AJ18" s="90"/>
      <c r="AK18" s="90"/>
      <c r="AL18" s="91"/>
      <c r="AM18" s="78"/>
      <c r="AN18" s="89"/>
      <c r="AO18" s="90"/>
      <c r="AP18" s="90"/>
      <c r="AQ18" s="91"/>
      <c r="AR18" s="78"/>
    </row>
    <row r="19" spans="2:44" x14ac:dyDescent="0.25">
      <c r="B19" s="87"/>
      <c r="C19" s="70"/>
      <c r="D19" s="88"/>
      <c r="E19" s="89"/>
      <c r="F19" s="90"/>
      <c r="G19" s="90"/>
      <c r="H19" s="91"/>
      <c r="I19" s="78"/>
      <c r="J19" s="92"/>
      <c r="K19" s="90"/>
      <c r="L19" s="90"/>
      <c r="M19" s="93"/>
      <c r="N19" s="89"/>
      <c r="O19" s="90"/>
      <c r="P19" s="90"/>
      <c r="Q19" s="91"/>
      <c r="R19" s="91"/>
      <c r="S19" s="78"/>
      <c r="T19" s="89"/>
      <c r="U19" s="90"/>
      <c r="V19" s="90"/>
      <c r="W19" s="91"/>
      <c r="X19" s="78"/>
      <c r="Y19" s="92"/>
      <c r="Z19" s="90"/>
      <c r="AA19" s="90"/>
      <c r="AB19" s="93"/>
      <c r="AC19" s="89"/>
      <c r="AD19" s="90"/>
      <c r="AE19" s="90"/>
      <c r="AF19" s="91"/>
      <c r="AG19" s="91"/>
      <c r="AH19" s="78"/>
      <c r="AI19" s="89"/>
      <c r="AJ19" s="90"/>
      <c r="AK19" s="90"/>
      <c r="AL19" s="91"/>
      <c r="AM19" s="78"/>
      <c r="AN19" s="89"/>
      <c r="AO19" s="90"/>
      <c r="AP19" s="90"/>
      <c r="AQ19" s="91"/>
      <c r="AR19" s="78"/>
    </row>
    <row r="20" spans="2:44" x14ac:dyDescent="0.25">
      <c r="B20" s="87"/>
      <c r="C20" s="70"/>
      <c r="D20" s="88"/>
      <c r="E20" s="89"/>
      <c r="F20" s="90"/>
      <c r="G20" s="90"/>
      <c r="H20" s="91"/>
      <c r="I20" s="78"/>
      <c r="J20" s="92"/>
      <c r="K20" s="90"/>
      <c r="L20" s="90"/>
      <c r="M20" s="93"/>
      <c r="N20" s="89"/>
      <c r="O20" s="90"/>
      <c r="P20" s="90"/>
      <c r="Q20" s="91"/>
      <c r="R20" s="91"/>
      <c r="S20" s="78"/>
      <c r="T20" s="89"/>
      <c r="U20" s="90"/>
      <c r="V20" s="90"/>
      <c r="W20" s="91"/>
      <c r="X20" s="78"/>
      <c r="Y20" s="92"/>
      <c r="Z20" s="90"/>
      <c r="AA20" s="90"/>
      <c r="AB20" s="93"/>
      <c r="AC20" s="89"/>
      <c r="AD20" s="90"/>
      <c r="AE20" s="90"/>
      <c r="AF20" s="91"/>
      <c r="AG20" s="91"/>
      <c r="AH20" s="78"/>
      <c r="AI20" s="89"/>
      <c r="AJ20" s="90"/>
      <c r="AK20" s="90"/>
      <c r="AL20" s="91"/>
      <c r="AM20" s="78"/>
      <c r="AN20" s="89"/>
      <c r="AO20" s="90"/>
      <c r="AP20" s="90"/>
      <c r="AQ20" s="91"/>
      <c r="AR20" s="78"/>
    </row>
    <row r="21" spans="2:44" x14ac:dyDescent="0.25">
      <c r="B21" s="87"/>
      <c r="C21" s="70"/>
      <c r="D21" s="88"/>
      <c r="E21" s="89"/>
      <c r="F21" s="90"/>
      <c r="G21" s="90"/>
      <c r="H21" s="91"/>
      <c r="I21" s="78"/>
      <c r="J21" s="92"/>
      <c r="K21" s="90"/>
      <c r="L21" s="90"/>
      <c r="M21" s="93"/>
      <c r="N21" s="89"/>
      <c r="O21" s="90"/>
      <c r="P21" s="90"/>
      <c r="Q21" s="91"/>
      <c r="R21" s="91"/>
      <c r="S21" s="78"/>
      <c r="T21" s="89"/>
      <c r="U21" s="90"/>
      <c r="V21" s="90"/>
      <c r="W21" s="91"/>
      <c r="X21" s="78"/>
      <c r="Y21" s="92"/>
      <c r="Z21" s="90"/>
      <c r="AA21" s="90"/>
      <c r="AB21" s="93"/>
      <c r="AC21" s="89"/>
      <c r="AD21" s="90"/>
      <c r="AE21" s="90"/>
      <c r="AF21" s="91"/>
      <c r="AG21" s="91"/>
      <c r="AH21" s="78"/>
      <c r="AI21" s="89"/>
      <c r="AJ21" s="90"/>
      <c r="AK21" s="90"/>
      <c r="AL21" s="91"/>
      <c r="AM21" s="78"/>
      <c r="AN21" s="89"/>
      <c r="AO21" s="90"/>
      <c r="AP21" s="90"/>
      <c r="AQ21" s="91"/>
      <c r="AR21" s="78"/>
    </row>
    <row r="22" spans="2:44" x14ac:dyDescent="0.25">
      <c r="B22" s="87"/>
      <c r="C22" s="70"/>
      <c r="D22" s="88"/>
      <c r="E22" s="89"/>
      <c r="F22" s="90"/>
      <c r="G22" s="90"/>
      <c r="H22" s="91"/>
      <c r="I22" s="78"/>
      <c r="J22" s="92"/>
      <c r="K22" s="90"/>
      <c r="L22" s="90"/>
      <c r="M22" s="93"/>
      <c r="N22" s="89"/>
      <c r="O22" s="90"/>
      <c r="P22" s="90"/>
      <c r="Q22" s="91"/>
      <c r="R22" s="91"/>
      <c r="S22" s="78"/>
      <c r="T22" s="89"/>
      <c r="U22" s="90"/>
      <c r="V22" s="90"/>
      <c r="W22" s="91"/>
      <c r="X22" s="78"/>
      <c r="Y22" s="92"/>
      <c r="Z22" s="90"/>
      <c r="AA22" s="90"/>
      <c r="AB22" s="93"/>
      <c r="AC22" s="89"/>
      <c r="AD22" s="90"/>
      <c r="AE22" s="90"/>
      <c r="AF22" s="91"/>
      <c r="AG22" s="91"/>
      <c r="AH22" s="78"/>
      <c r="AI22" s="89"/>
      <c r="AJ22" s="90"/>
      <c r="AK22" s="90"/>
      <c r="AL22" s="91"/>
      <c r="AM22" s="78"/>
      <c r="AN22" s="89"/>
      <c r="AO22" s="90"/>
      <c r="AP22" s="90"/>
      <c r="AQ22" s="91"/>
      <c r="AR22" s="78"/>
    </row>
    <row r="23" spans="2:44" x14ac:dyDescent="0.25">
      <c r="B23" s="87"/>
      <c r="C23" s="70"/>
      <c r="D23" s="88"/>
      <c r="E23" s="89"/>
      <c r="F23" s="90"/>
      <c r="G23" s="90"/>
      <c r="H23" s="91"/>
      <c r="I23" s="78"/>
      <c r="J23" s="92"/>
      <c r="K23" s="90"/>
      <c r="L23" s="90"/>
      <c r="M23" s="93"/>
      <c r="N23" s="89"/>
      <c r="O23" s="90"/>
      <c r="P23" s="90"/>
      <c r="Q23" s="91"/>
      <c r="R23" s="91"/>
      <c r="S23" s="78"/>
      <c r="T23" s="89"/>
      <c r="U23" s="90"/>
      <c r="V23" s="90"/>
      <c r="W23" s="91"/>
      <c r="X23" s="78"/>
      <c r="Y23" s="92"/>
      <c r="Z23" s="90"/>
      <c r="AA23" s="90"/>
      <c r="AB23" s="93"/>
      <c r="AC23" s="89"/>
      <c r="AD23" s="90"/>
      <c r="AE23" s="90"/>
      <c r="AF23" s="91"/>
      <c r="AG23" s="91"/>
      <c r="AH23" s="78"/>
      <c r="AI23" s="89"/>
      <c r="AJ23" s="90"/>
      <c r="AK23" s="90"/>
      <c r="AL23" s="91"/>
      <c r="AM23" s="78"/>
      <c r="AN23" s="89"/>
      <c r="AO23" s="90"/>
      <c r="AP23" s="90"/>
      <c r="AQ23" s="91"/>
      <c r="AR23" s="78"/>
    </row>
    <row r="24" spans="2:44" x14ac:dyDescent="0.25">
      <c r="D24" s="88"/>
      <c r="I24" s="78"/>
      <c r="J24" s="96"/>
      <c r="M24" s="97"/>
      <c r="S24" s="78"/>
      <c r="X24" s="78"/>
      <c r="Y24" s="96"/>
      <c r="AB24" s="97"/>
      <c r="AH24" s="78"/>
      <c r="AM24" s="78"/>
      <c r="AR24" s="78"/>
    </row>
    <row r="25" spans="2:44" ht="15.75" thickBot="1" x14ac:dyDescent="0.3">
      <c r="D25" s="88"/>
      <c r="I25" s="78"/>
      <c r="J25" s="96"/>
      <c r="M25" s="97"/>
      <c r="S25" s="78"/>
      <c r="X25" s="78"/>
      <c r="Y25" s="96"/>
      <c r="AB25" s="97"/>
      <c r="AH25" s="78"/>
      <c r="AM25" s="78"/>
      <c r="AR25" s="78"/>
    </row>
    <row r="26" spans="2:44" ht="16.5" thickTop="1" thickBot="1" x14ac:dyDescent="0.3">
      <c r="D26" s="88"/>
      <c r="E26" s="98">
        <v>43194</v>
      </c>
      <c r="F26" s="99" t="s">
        <v>90</v>
      </c>
      <c r="I26" s="78"/>
      <c r="J26" s="100">
        <v>43804</v>
      </c>
      <c r="K26" s="99" t="s">
        <v>90</v>
      </c>
      <c r="M26" s="97"/>
      <c r="N26" s="98"/>
      <c r="O26" s="99" t="s">
        <v>90</v>
      </c>
      <c r="S26" s="78"/>
      <c r="T26" s="98"/>
      <c r="U26" s="99" t="s">
        <v>90</v>
      </c>
      <c r="X26" s="78"/>
      <c r="Y26" s="100">
        <v>44170</v>
      </c>
      <c r="Z26" s="99" t="s">
        <v>90</v>
      </c>
      <c r="AB26" s="97"/>
      <c r="AC26" s="98"/>
      <c r="AD26" s="99" t="s">
        <v>90</v>
      </c>
      <c r="AH26" s="78"/>
      <c r="AI26" s="98"/>
      <c r="AJ26" s="99" t="s">
        <v>90</v>
      </c>
      <c r="AM26" s="78"/>
      <c r="AN26" s="98"/>
      <c r="AO26" s="99" t="s">
        <v>90</v>
      </c>
      <c r="AR26" s="78"/>
    </row>
    <row r="27" spans="2:44" ht="16.5" thickTop="1" thickBot="1" x14ac:dyDescent="0.3">
      <c r="D27" s="88"/>
      <c r="E27" s="101">
        <v>43173</v>
      </c>
      <c r="F27" s="102" t="s">
        <v>91</v>
      </c>
      <c r="I27" s="103"/>
      <c r="J27" s="104">
        <v>43769</v>
      </c>
      <c r="K27" s="102" t="s">
        <v>91</v>
      </c>
      <c r="M27" s="97"/>
      <c r="N27" s="101"/>
      <c r="O27" s="102" t="s">
        <v>91</v>
      </c>
      <c r="S27" s="103"/>
      <c r="T27" s="101"/>
      <c r="U27" s="102" t="s">
        <v>91</v>
      </c>
      <c r="X27" s="103"/>
      <c r="Y27" s="104">
        <v>44135</v>
      </c>
      <c r="Z27" s="102" t="s">
        <v>91</v>
      </c>
      <c r="AB27" s="97"/>
      <c r="AC27" s="101"/>
      <c r="AD27" s="102" t="s">
        <v>91</v>
      </c>
      <c r="AH27" s="103"/>
      <c r="AI27" s="101"/>
      <c r="AJ27" s="102" t="s">
        <v>91</v>
      </c>
      <c r="AM27" s="103"/>
      <c r="AN27" s="101"/>
      <c r="AO27" s="102" t="s">
        <v>91</v>
      </c>
      <c r="AR27" s="103"/>
    </row>
    <row r="28" spans="2:44" ht="15.75" thickTop="1" x14ac:dyDescent="0.25">
      <c r="D28" s="88"/>
      <c r="E28" s="105">
        <f>E26-E27</f>
        <v>21</v>
      </c>
      <c r="F28" s="106" t="s">
        <v>85</v>
      </c>
      <c r="I28" s="103"/>
      <c r="J28" s="107">
        <f>J26-J27</f>
        <v>35</v>
      </c>
      <c r="K28" s="106" t="s">
        <v>85</v>
      </c>
      <c r="M28" s="97"/>
      <c r="N28" s="105"/>
      <c r="O28" s="106" t="s">
        <v>85</v>
      </c>
      <c r="S28" s="103"/>
      <c r="T28" s="105">
        <f>T26-T27</f>
        <v>0</v>
      </c>
      <c r="U28" s="106" t="s">
        <v>85</v>
      </c>
      <c r="X28" s="103"/>
      <c r="Y28" s="107">
        <f>Y26-Y27</f>
        <v>35</v>
      </c>
      <c r="Z28" s="106" t="s">
        <v>85</v>
      </c>
      <c r="AB28" s="97"/>
      <c r="AC28" s="105">
        <f>AC26-AC27</f>
        <v>0</v>
      </c>
      <c r="AD28" s="106" t="s">
        <v>85</v>
      </c>
      <c r="AH28" s="103"/>
      <c r="AI28" s="105">
        <f>AI26-AI27</f>
        <v>0</v>
      </c>
      <c r="AJ28" s="106" t="s">
        <v>85</v>
      </c>
      <c r="AM28" s="103"/>
      <c r="AN28" s="105">
        <f>AN26-AN27</f>
        <v>0</v>
      </c>
      <c r="AO28" s="106" t="s">
        <v>85</v>
      </c>
      <c r="AR28" s="103"/>
    </row>
  </sheetData>
  <mergeCells count="41">
    <mergeCell ref="Y10:Z10"/>
    <mergeCell ref="AC10:AD10"/>
    <mergeCell ref="AI10:AJ10"/>
    <mergeCell ref="AN5:AQ5"/>
    <mergeCell ref="AR5:AR8"/>
    <mergeCell ref="AN6:AQ6"/>
    <mergeCell ref="AN7:AQ7"/>
    <mergeCell ref="AN10:AO10"/>
    <mergeCell ref="B10:C10"/>
    <mergeCell ref="E10:F10"/>
    <mergeCell ref="J10:K10"/>
    <mergeCell ref="N10:O10"/>
    <mergeCell ref="T10:U10"/>
    <mergeCell ref="AM5:AM8"/>
    <mergeCell ref="B6:D6"/>
    <mergeCell ref="E6:H6"/>
    <mergeCell ref="J6:M6"/>
    <mergeCell ref="N6:Q6"/>
    <mergeCell ref="T6:W6"/>
    <mergeCell ref="Y6:AB6"/>
    <mergeCell ref="AC6:AG6"/>
    <mergeCell ref="AI6:AL6"/>
    <mergeCell ref="B7:D7"/>
    <mergeCell ref="E7:H7"/>
    <mergeCell ref="J7:M7"/>
    <mergeCell ref="N7:Q7"/>
    <mergeCell ref="T7:W7"/>
    <mergeCell ref="Y7:AB7"/>
    <mergeCell ref="AC7:AG7"/>
    <mergeCell ref="T5:W5"/>
    <mergeCell ref="X5:X8"/>
    <mergeCell ref="Y5:AG5"/>
    <mergeCell ref="AH5:AH8"/>
    <mergeCell ref="AI5:AL5"/>
    <mergeCell ref="AI7:AL7"/>
    <mergeCell ref="B5:D5"/>
    <mergeCell ref="E5:H5"/>
    <mergeCell ref="I5:I8"/>
    <mergeCell ref="J5:R5"/>
    <mergeCell ref="S5:S8"/>
    <mergeCell ref="B8:B9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2</cp:revision>
  <dcterms:created xsi:type="dcterms:W3CDTF">2018-03-05T11:36:05Z</dcterms:created>
  <dcterms:modified xsi:type="dcterms:W3CDTF">2022-01-25T13:53:00Z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