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Universidade Federal de Minas Gerais\Atualizar na pasta Contratos\Gestão de Contratos\Planilhas Cronograma SUAP\"/>
    </mc:Choice>
  </mc:AlternateContent>
  <xr:revisionPtr revIDLastSave="0" documentId="13_ncr:1_{EBE603D6-DF08-420F-9990-AE52C1754229}" xr6:coauthVersionLast="46" xr6:coauthVersionMax="46" xr10:uidLastSave="{00000000-0000-0000-0000-000000000000}"/>
  <bookViews>
    <workbookView xWindow="-120" yWindow="-120" windowWidth="30960" windowHeight="1692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</workbook>
</file>

<file path=xl/calcChain.xml><?xml version="1.0" encoding="utf-8"?>
<calcChain xmlns="http://schemas.openxmlformats.org/spreadsheetml/2006/main">
  <c r="Q26" i="4" l="1"/>
  <c r="S22" i="4"/>
  <c r="T7" i="4" s="1"/>
  <c r="R22" i="4"/>
  <c r="Q7" i="4"/>
  <c r="S7" i="4" s="1"/>
  <c r="M26" i="4" l="1"/>
  <c r="M7" i="4"/>
  <c r="K12" i="4"/>
  <c r="O12" i="4" s="1"/>
  <c r="K13" i="4"/>
  <c r="O13" i="4" s="1"/>
  <c r="K14" i="4"/>
  <c r="O14" i="4" s="1"/>
  <c r="K15" i="4"/>
  <c r="O15" i="4" s="1"/>
  <c r="K11" i="4"/>
  <c r="O11" i="4" s="1"/>
  <c r="K10" i="4"/>
  <c r="O10" i="4" s="1"/>
  <c r="I26" i="4"/>
  <c r="I7" i="4"/>
  <c r="E7" i="4"/>
  <c r="G32" i="1"/>
  <c r="G16" i="1"/>
  <c r="G26" i="1"/>
  <c r="I26" i="1" s="1"/>
  <c r="G28" i="1"/>
  <c r="I28" i="1" s="1"/>
  <c r="H26" i="1"/>
  <c r="H28" i="1"/>
  <c r="F21" i="1"/>
  <c r="G21" i="1" s="1"/>
  <c r="F22" i="1"/>
  <c r="G22" i="1" s="1"/>
  <c r="F23" i="1"/>
  <c r="G23" i="1" s="1"/>
  <c r="F24" i="1"/>
  <c r="G24" i="1" s="1"/>
  <c r="F25" i="1"/>
  <c r="G25" i="1" s="1"/>
  <c r="I25" i="1" s="1"/>
  <c r="F26" i="1"/>
  <c r="F27" i="1"/>
  <c r="H27" i="1" s="1"/>
  <c r="F28" i="1"/>
  <c r="F29" i="1"/>
  <c r="G29" i="1" s="1"/>
  <c r="I29" i="1" s="1"/>
  <c r="F30" i="1"/>
  <c r="H30" i="1" s="1"/>
  <c r="F31" i="1"/>
  <c r="G31" i="1" s="1"/>
  <c r="I31" i="1" s="1"/>
  <c r="F20" i="1"/>
  <c r="G20" i="1" s="1"/>
  <c r="E32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O7" i="4" l="1"/>
  <c r="K7" i="4"/>
  <c r="J16" i="4" s="1"/>
  <c r="K16" i="4" s="1"/>
  <c r="O16" i="4" s="1"/>
  <c r="H31" i="1"/>
  <c r="G30" i="1"/>
  <c r="I30" i="1" s="1"/>
  <c r="H29" i="1"/>
  <c r="G27" i="1"/>
  <c r="I27" i="1" s="1"/>
  <c r="H25" i="1"/>
  <c r="J21" i="4" l="1"/>
  <c r="K21" i="4" s="1"/>
  <c r="N21" i="4"/>
  <c r="N20" i="4"/>
  <c r="N22" i="4" s="1"/>
  <c r="P7" i="4" s="1"/>
  <c r="J20" i="4"/>
  <c r="K20" i="4" s="1"/>
  <c r="J17" i="4"/>
  <c r="K17" i="4" s="1"/>
  <c r="O17" i="4" s="1"/>
  <c r="J18" i="4"/>
  <c r="K18" i="4" s="1"/>
  <c r="O18" i="4" s="1"/>
  <c r="J19" i="4"/>
  <c r="K19" i="4" s="1"/>
  <c r="O19" i="4" s="1"/>
  <c r="B3" i="4"/>
  <c r="O21" i="4" l="1"/>
  <c r="O20" i="4"/>
  <c r="E26" i="4"/>
  <c r="O22" i="4" l="1"/>
  <c r="C7" i="4"/>
  <c r="G7" i="4" s="1"/>
  <c r="F10" i="4" s="1"/>
  <c r="B4" i="4"/>
  <c r="F22" i="4" l="1"/>
  <c r="H7" i="4" s="1"/>
  <c r="G22" i="4"/>
  <c r="F8" i="2" l="1"/>
  <c r="H20" i="2" l="1"/>
  <c r="G20" i="2"/>
  <c r="E20" i="2"/>
  <c r="F17" i="2"/>
  <c r="F18" i="2"/>
  <c r="F19" i="2"/>
  <c r="F15" i="2" l="1"/>
  <c r="F11" i="2" l="1"/>
  <c r="F12" i="2"/>
  <c r="F13" i="2"/>
  <c r="F16" i="2" l="1"/>
  <c r="F5" i="2"/>
  <c r="F6" i="2"/>
  <c r="F7" i="2"/>
  <c r="F9" i="2"/>
  <c r="F10" i="2"/>
  <c r="F14" i="2"/>
  <c r="F4" i="2" l="1"/>
  <c r="F20" i="2" s="1"/>
  <c r="D32" i="1" l="1"/>
  <c r="D16" i="1"/>
  <c r="F4" i="1"/>
  <c r="H20" i="1" l="1"/>
  <c r="H23" i="1"/>
  <c r="H21" i="1"/>
  <c r="G4" i="1"/>
  <c r="F16" i="1"/>
  <c r="F32" i="1"/>
  <c r="H24" i="1"/>
  <c r="H22" i="1"/>
  <c r="I22" i="1" l="1"/>
  <c r="I23" i="1"/>
  <c r="I21" i="1"/>
  <c r="I24" i="1"/>
  <c r="H32" i="1"/>
  <c r="I20" i="1"/>
  <c r="I32" i="1" l="1"/>
  <c r="J22" i="4"/>
  <c r="L7" i="4" s="1"/>
  <c r="U7" i="4" s="1"/>
  <c r="K22" i="4"/>
</calcChain>
</file>

<file path=xl/sharedStrings.xml><?xml version="1.0" encoding="utf-8"?>
<sst xmlns="http://schemas.openxmlformats.org/spreadsheetml/2006/main" count="199" uniqueCount="100">
  <si>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</si>
  <si>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</si>
  <si>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</si>
  <si>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</si>
  <si>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</si>
  <si>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</si>
  <si>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</si>
  <si>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</si>
  <si>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</si>
  <si>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</si>
  <si>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</si>
  <si>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</si>
  <si>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</si>
  <si>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</si>
  <si>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</si>
  <si>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</si>
  <si>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</si>
  <si>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</si>
  <si>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Fiscal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</si>
  <si>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</si>
  <si>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</si>
  <si>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</si>
  <si>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</si>
  <si>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</si>
  <si>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</si>
  <si>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</si>
  <si>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</si>
  <si>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</si>
  <si>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</si>
  <si>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</si>
  <si>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</si>
  <si>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</si>
  <si>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</si>
  <si>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</si>
  <si>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</si>
  <si>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</si>
  <si>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</si>
  <si>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</si>
  <si>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</si>
  <si>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</si>
  <si>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</si>
  <si>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</si>
  <si>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</si>
  <si>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</si>
  <si>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</si>
  <si>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</si>
  <si>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</si>
  <si>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</si>
  <si>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32/2021</t>
  </si>
  <si>
    <t>05/04/2021 a 04/04/2022</t>
  </si>
  <si>
    <t>Portaria 67 - 26/04/2021</t>
  </si>
  <si>
    <t>23210.000394/2021-69</t>
  </si>
  <si>
    <t>1º Apost - 13/08/2021</t>
  </si>
  <si>
    <t>23210.001204/2021-21</t>
  </si>
  <si>
    <t>CONTRATO 32/2021</t>
  </si>
  <si>
    <t>1º APOSTILAMENTO - a partir de 05/04/2021</t>
  </si>
  <si>
    <t>A partir de 05/04/2021</t>
  </si>
  <si>
    <t>Auxiliar de serviços gerais</t>
  </si>
  <si>
    <t>Auxiliar de serviços gerais (Adicional de Copeiro)</t>
  </si>
  <si>
    <t>Auxiliar de serviços gerais (Insalubre)</t>
  </si>
  <si>
    <t>Porteiro</t>
  </si>
  <si>
    <t>Vigia</t>
  </si>
  <si>
    <t>Recepcionista 1</t>
  </si>
  <si>
    <t>Recepcionista 2</t>
  </si>
  <si>
    <t>Oficial de Manutenção Predial (Insalubre)</t>
  </si>
  <si>
    <t>Técnico de manutenção de computador 1</t>
  </si>
  <si>
    <t>Técnico de manutenção de computador 2</t>
  </si>
  <si>
    <t>Auxiliar de saúde bucal (Insalubre)</t>
  </si>
  <si>
    <t>Motorista + diarias</t>
  </si>
  <si>
    <t>1º Apost - Repactuação</t>
  </si>
  <si>
    <t>Vigência a partir de 05/04/2021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</si>
  <si>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</si>
  <si>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</si>
  <si>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</si>
  <si>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</si>
  <si>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</si>
  <si>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</si>
  <si>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</si>
  <si>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</si>
  <si>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</si>
  <si>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</si>
  <si>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</si>
  <si>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Aditivo 01/2021 -Acréscimo</t>
  </si>
  <si>
    <t>Vigência a partir de 27/10/2021</t>
  </si>
  <si>
    <t>Aditivo 02/2022 -Acréscimo</t>
  </si>
  <si>
    <t>Vigência a partir de 08/02/2022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</si>
  <si>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</si>
  <si>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</si>
  <si>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</si>
  <si>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</si>
  <si>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</si>
  <si>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</si>
  <si>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</si>
  <si>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</si>
  <si>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</si>
  <si>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</si>
  <si>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</si>
  <si>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</si>
  <si>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03/2022 - Prorrogação</t>
  </si>
  <si>
    <t>Vigência 05/04/2022 até 04/04/2023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</si>
</sst>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4" xfId="1" applyFont="1" applyBorder="1"/>
    <xf numFmtId="44" fontId="0" fillId="0" borderId="1" xfId="1" applyFont="1" applyBorder="1"/>
    <xf numFmtId="0" fontId="11" fillId="8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6" xfId="0" applyBorder="1" applyAlignment="1"/>
    <xf numFmtId="44" fontId="2" fillId="0" borderId="6" xfId="1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2" fillId="0" borderId="7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4" fontId="0" fillId="0" borderId="7" xfId="1" applyFont="1" applyBorder="1"/>
    <xf numFmtId="164" fontId="0" fillId="5" borderId="5" xfId="0" applyNumberFormat="1" applyFill="1" applyBorder="1"/>
    <xf numFmtId="44" fontId="0" fillId="0" borderId="6" xfId="0" applyNumberFormat="1" applyBorder="1" applyAlignment="1"/>
    <xf numFmtId="44" fontId="2" fillId="0" borderId="7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 wrapText="1"/>
    </xf>
    <xf numFmtId="164" fontId="0" fillId="0" borderId="6" xfId="0" applyNumberFormat="1" applyBorder="1"/>
    <xf numFmtId="14" fontId="0" fillId="0" borderId="6" xfId="0" applyNumberFormat="1" applyBorder="1"/>
    <xf numFmtId="0" fontId="0" fillId="0" borderId="8" xfId="0" applyBorder="1"/>
    <xf numFmtId="0" fontId="0" fillId="0" borderId="8" xfId="0" applyFill="1" applyBorder="1"/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 vertical="center"/>
    </xf>
    <xf numFmtId="44" fontId="0" fillId="6" borderId="3" xfId="1" applyNumberFormat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8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6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164" fontId="0" fillId="9" borderId="1" xfId="0" applyNumberFormat="1" applyFill="1" applyBorder="1" applyAlignment="1">
      <alignment vertical="center"/>
    </xf>
    <xf numFmtId="0" fontId="11" fillId="8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6" borderId="3" xfId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0" fillId="0" borderId="6" xfId="0" applyNumberFormat="1" applyBorder="1"/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6" fontId="0" fillId="0" borderId="9" xfId="0" applyNumberFormat="1" applyBorder="1" applyAlignment="1">
      <alignment horizontal="center"/>
    </xf>
    <xf numFmtId="0" fontId="12" fillId="0" borderId="0" xfId="0" applyFont="1"/>
    <xf numFmtId="166" fontId="0" fillId="0" borderId="10" xfId="0" applyNumberFormat="1" applyBorder="1" applyAlignment="1">
      <alignment horizontal="center"/>
    </xf>
    <xf numFmtId="0" fontId="13" fillId="0" borderId="0" xfId="0" applyFont="1"/>
    <xf numFmtId="0" fontId="0" fillId="0" borderId="8" xfId="0" applyBorder="1" applyAlignment="1">
      <alignment horizontal="center" vertical="center"/>
    </xf>
    <xf numFmtId="0" fontId="2" fillId="0" borderId="0" xfId="0" applyFont="1"/>
    <xf numFmtId="166" fontId="0" fillId="0" borderId="0" xfId="0" applyNumberFormat="1"/>
    <xf numFmtId="16" fontId="0" fillId="0" borderId="0" xfId="0" applyNumberFormat="1"/>
  </cellXfs>
  <cellStyles count="4">
    <cellStyle name="Moeda" xfId="1" builtinId="4"/>
    <cellStyle name="Moeda 2" xfId="3" xr:uid="{3CACD9D8-C536-4E68-B8EA-E9C857A70739}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workbookViewId="0">
      <selection activeCell="D7" sqref="D7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46" t="s">
        <v>48</v>
      </c>
      <c r="C3" s="43" t="s">
        <v>3</v>
      </c>
      <c r="D3" s="43" t="s">
        <v>4</v>
      </c>
      <c r="E3" s="43" t="s">
        <v>5</v>
      </c>
      <c r="F3" s="43" t="s">
        <v>6</v>
      </c>
      <c r="G3" s="44" t="s">
        <v>7</v>
      </c>
      <c r="H3" s="45" t="s">
        <v>8</v>
      </c>
      <c r="I3" s="43" t="s">
        <v>20</v>
      </c>
      <c r="J3" s="106"/>
      <c r="K3" s="106"/>
    </row>
    <row r="4" spans="2:11" x14ac:dyDescent="0.25">
      <c r="B4" s="33" t="s">
        <v>9</v>
      </c>
      <c r="C4" s="30"/>
      <c r="D4" s="34" t="s">
        <v>49</v>
      </c>
      <c r="E4" s="30">
        <v>832330.05</v>
      </c>
      <c r="F4" s="30">
        <f>E4/12</f>
        <v>69360.837500000009</v>
      </c>
      <c r="G4" s="31"/>
      <c r="H4" s="32"/>
      <c r="I4" s="34"/>
      <c r="J4" s="7"/>
    </row>
    <row r="5" spans="2:11" x14ac:dyDescent="0.25">
      <c r="B5" s="33" t="s">
        <v>50</v>
      </c>
      <c r="C5" s="30" t="s">
        <v>18</v>
      </c>
      <c r="D5" s="29"/>
      <c r="E5" s="30"/>
      <c r="F5" s="30">
        <f t="shared" ref="F5:F14" si="0">E5/12</f>
        <v>0</v>
      </c>
      <c r="G5" s="31"/>
      <c r="H5" s="32"/>
      <c r="I5" s="29" t="s">
        <v>51</v>
      </c>
      <c r="J5" s="7"/>
    </row>
    <row r="6" spans="2:11" x14ac:dyDescent="0.25">
      <c r="B6" s="33" t="s">
        <v>52</v>
      </c>
      <c r="C6" s="30" t="s">
        <v>19</v>
      </c>
      <c r="D6" s="29" t="s">
        <v>56</v>
      </c>
      <c r="E6" s="30">
        <v>33842.449999999997</v>
      </c>
      <c r="F6" s="30">
        <f t="shared" si="0"/>
        <v>2820.2041666666664</v>
      </c>
      <c r="G6" s="31"/>
      <c r="H6" s="32"/>
      <c r="I6" s="29" t="s">
        <v>53</v>
      </c>
      <c r="J6" s="7"/>
    </row>
    <row r="7" spans="2:11" x14ac:dyDescent="0.25">
      <c r="B7" s="33"/>
      <c r="C7" s="30"/>
      <c r="D7" s="34"/>
      <c r="E7" s="30"/>
      <c r="F7" s="30">
        <f t="shared" si="0"/>
        <v>0</v>
      </c>
      <c r="G7" s="31"/>
      <c r="H7" s="32"/>
      <c r="I7" s="34"/>
      <c r="J7" s="7"/>
    </row>
    <row r="8" spans="2:11" x14ac:dyDescent="0.25">
      <c r="B8" s="33"/>
      <c r="C8" s="30"/>
      <c r="D8" s="34"/>
      <c r="E8" s="30"/>
      <c r="F8" s="30">
        <f>E8/12</f>
        <v>0</v>
      </c>
      <c r="G8" s="31"/>
      <c r="H8" s="32"/>
      <c r="I8" s="35"/>
      <c r="J8" s="7"/>
    </row>
    <row r="9" spans="2:11" x14ac:dyDescent="0.25">
      <c r="B9" s="33"/>
      <c r="C9" s="30"/>
      <c r="D9" s="34"/>
      <c r="E9" s="30"/>
      <c r="F9" s="30">
        <f t="shared" si="0"/>
        <v>0</v>
      </c>
      <c r="G9" s="31"/>
      <c r="H9" s="32"/>
      <c r="I9" s="34"/>
      <c r="J9" s="7"/>
    </row>
    <row r="10" spans="2:11" x14ac:dyDescent="0.25">
      <c r="B10" s="33"/>
      <c r="C10" s="30"/>
      <c r="D10" s="29"/>
      <c r="E10" s="30"/>
      <c r="F10" s="30">
        <f t="shared" si="0"/>
        <v>0</v>
      </c>
      <c r="G10" s="31"/>
      <c r="H10" s="32"/>
      <c r="I10" s="29"/>
      <c r="J10" s="7"/>
    </row>
    <row r="11" spans="2:11" x14ac:dyDescent="0.25">
      <c r="B11" s="33"/>
      <c r="C11" s="30"/>
      <c r="D11" s="29"/>
      <c r="E11" s="30"/>
      <c r="F11" s="30">
        <f t="shared" ref="F11:F13" si="1">E11/12</f>
        <v>0</v>
      </c>
      <c r="G11" s="31"/>
      <c r="H11" s="32"/>
      <c r="I11" s="29"/>
      <c r="J11" s="7"/>
    </row>
    <row r="12" spans="2:11" x14ac:dyDescent="0.25">
      <c r="B12" s="33"/>
      <c r="C12" s="30"/>
      <c r="D12" s="29"/>
      <c r="E12" s="30"/>
      <c r="F12" s="30">
        <f t="shared" si="1"/>
        <v>0</v>
      </c>
      <c r="G12" s="31"/>
      <c r="H12" s="32"/>
      <c r="I12" s="29"/>
      <c r="J12" s="7"/>
      <c r="K12" s="8"/>
    </row>
    <row r="13" spans="2:11" x14ac:dyDescent="0.25">
      <c r="B13" s="33"/>
      <c r="C13" s="30"/>
      <c r="D13" s="29"/>
      <c r="E13" s="30"/>
      <c r="F13" s="30">
        <f t="shared" si="1"/>
        <v>0</v>
      </c>
      <c r="G13" s="31"/>
      <c r="H13" s="32"/>
      <c r="I13" s="29"/>
      <c r="J13" s="7"/>
      <c r="K13" s="8"/>
    </row>
    <row r="14" spans="2:11" x14ac:dyDescent="0.25">
      <c r="B14" s="33"/>
      <c r="C14" s="30"/>
      <c r="D14" s="29"/>
      <c r="E14" s="30"/>
      <c r="F14" s="30">
        <f t="shared" si="0"/>
        <v>0</v>
      </c>
      <c r="G14" s="31"/>
      <c r="H14" s="32"/>
      <c r="I14" s="29"/>
      <c r="J14" s="7"/>
      <c r="K14" s="8"/>
    </row>
    <row r="15" spans="2:11" x14ac:dyDescent="0.25">
      <c r="B15" s="33"/>
      <c r="C15" s="30"/>
      <c r="D15" s="29"/>
      <c r="E15" s="30"/>
      <c r="F15" s="30">
        <f t="shared" ref="F15" si="2">E15/12</f>
        <v>0</v>
      </c>
      <c r="G15" s="31"/>
      <c r="H15" s="32"/>
      <c r="I15" s="29"/>
      <c r="J15" s="7"/>
      <c r="K15" s="8"/>
    </row>
    <row r="16" spans="2:11" x14ac:dyDescent="0.25">
      <c r="B16" s="33"/>
      <c r="C16" s="30"/>
      <c r="D16" s="29"/>
      <c r="E16" s="30"/>
      <c r="F16" s="30">
        <f>E16/12</f>
        <v>0</v>
      </c>
      <c r="G16" s="31"/>
      <c r="H16" s="32"/>
      <c r="I16" s="29"/>
      <c r="J16" s="7"/>
      <c r="K16" s="8"/>
    </row>
    <row r="17" spans="2:11" x14ac:dyDescent="0.25">
      <c r="B17" s="33"/>
      <c r="C17" s="30"/>
      <c r="D17" s="29"/>
      <c r="E17" s="30"/>
      <c r="F17" s="30">
        <f t="shared" ref="F17:F19" si="3">E17/12</f>
        <v>0</v>
      </c>
      <c r="G17" s="31"/>
      <c r="H17" s="32"/>
      <c r="I17" s="29"/>
      <c r="J17" s="7"/>
      <c r="K17" s="8"/>
    </row>
    <row r="18" spans="2:11" x14ac:dyDescent="0.25">
      <c r="B18" s="33"/>
      <c r="C18" s="30"/>
      <c r="D18" s="29"/>
      <c r="E18" s="30"/>
      <c r="F18" s="30">
        <f t="shared" si="3"/>
        <v>0</v>
      </c>
      <c r="G18" s="31"/>
      <c r="H18" s="32"/>
      <c r="I18" s="29"/>
      <c r="J18" s="7"/>
      <c r="K18" s="8"/>
    </row>
    <row r="19" spans="2:11" x14ac:dyDescent="0.25">
      <c r="B19" s="27"/>
      <c r="C19" s="28"/>
      <c r="D19" s="29"/>
      <c r="E19" s="30"/>
      <c r="F19" s="30">
        <f t="shared" si="3"/>
        <v>0</v>
      </c>
      <c r="G19" s="31"/>
      <c r="H19" s="32"/>
      <c r="I19" s="29"/>
      <c r="J19" s="7"/>
      <c r="K19" s="8"/>
    </row>
    <row r="20" spans="2:11" x14ac:dyDescent="0.25">
      <c r="B20" s="36" t="s">
        <v>10</v>
      </c>
      <c r="C20" s="37"/>
      <c r="D20" s="38"/>
      <c r="E20" s="39">
        <f>SUM(E4:E19)</f>
        <v>866172.5</v>
      </c>
      <c r="F20" s="39">
        <f>SUM(F4:F19)</f>
        <v>72181.041666666672</v>
      </c>
      <c r="G20" s="40">
        <f>SUM(G4:G19)</f>
        <v>0</v>
      </c>
      <c r="H20" s="41">
        <f>SUM(H4:H19)</f>
        <v>0</v>
      </c>
      <c r="I20" s="38"/>
      <c r="J20" s="9"/>
    </row>
    <row r="21" spans="2:11" x14ac:dyDescent="0.25">
      <c r="C21" s="10"/>
      <c r="E21" s="10"/>
      <c r="F21" s="10"/>
      <c r="G21" s="11"/>
      <c r="H21" s="12"/>
    </row>
    <row r="22" spans="2:11" x14ac:dyDescent="0.25">
      <c r="E22" s="10"/>
      <c r="F22" s="14"/>
      <c r="G22" s="26"/>
    </row>
    <row r="23" spans="2:11" x14ac:dyDescent="0.25">
      <c r="E23" s="25"/>
      <c r="G23" s="26"/>
      <c r="J23" s="13"/>
    </row>
    <row r="24" spans="2:11" x14ac:dyDescent="0.25">
      <c r="E24" s="24"/>
      <c r="G24" s="26"/>
    </row>
    <row r="25" spans="2:11" x14ac:dyDescent="0.25">
      <c r="E25" s="14"/>
      <c r="G25" s="26"/>
    </row>
    <row r="26" spans="2:11" x14ac:dyDescent="0.25">
      <c r="G26" s="26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showGridLines="0" topLeftCell="A4" zoomScale="90" zoomScaleNormal="90" workbookViewId="0">
      <selection activeCell="K26" sqref="K26"/>
    </sheetView>
  </sheetViews>
  <sheetFormatPr defaultRowHeight="15" x14ac:dyDescent="0.25"/>
  <cols>
    <col min="2" max="2" width="5.28515625" bestFit="1" customWidth="1"/>
    <col min="3" max="3" width="53.42578125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 x14ac:dyDescent="0.3"/>
    <row r="2" spans="2:7" ht="15.75" thickBot="1" x14ac:dyDescent="0.3">
      <c r="B2" s="107" t="s">
        <v>54</v>
      </c>
      <c r="C2" s="107"/>
      <c r="D2" s="107"/>
      <c r="E2" s="107"/>
      <c r="F2" s="107"/>
      <c r="G2" s="107"/>
    </row>
    <row r="3" spans="2:7" ht="45.75" thickBot="1" x14ac:dyDescent="0.3">
      <c r="B3" s="18" t="s">
        <v>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</row>
    <row r="4" spans="2:7" ht="15.75" thickBot="1" x14ac:dyDescent="0.3">
      <c r="B4" s="15">
        <v>1</v>
      </c>
      <c r="C4" s="16" t="s">
        <v>57</v>
      </c>
      <c r="D4" s="16">
        <v>3</v>
      </c>
      <c r="E4" s="17">
        <v>2481.1751043189329</v>
      </c>
      <c r="F4" s="17">
        <f>D4*E4</f>
        <v>7443.5253129567991</v>
      </c>
      <c r="G4" s="17">
        <f>12*F4</f>
        <v>89322.303755481582</v>
      </c>
    </row>
    <row r="5" spans="2:7" ht="15.75" thickBot="1" x14ac:dyDescent="0.3">
      <c r="B5" s="15">
        <v>2</v>
      </c>
      <c r="C5" s="16" t="s">
        <v>58</v>
      </c>
      <c r="D5" s="16">
        <v>2</v>
      </c>
      <c r="E5" s="17">
        <v>2778.9226145415287</v>
      </c>
      <c r="F5" s="17">
        <f t="shared" ref="F5:F15" si="0">D5*E5</f>
        <v>5557.8452290830573</v>
      </c>
      <c r="G5" s="17">
        <f t="shared" ref="G5:G15" si="1">12*F5</f>
        <v>66694.142748996688</v>
      </c>
    </row>
    <row r="6" spans="2:7" ht="15.75" thickBot="1" x14ac:dyDescent="0.3">
      <c r="B6" s="96">
        <v>3</v>
      </c>
      <c r="C6" s="16" t="s">
        <v>59</v>
      </c>
      <c r="D6" s="16">
        <v>3</v>
      </c>
      <c r="E6" s="17">
        <v>3484.3096595544389</v>
      </c>
      <c r="F6" s="17">
        <f t="shared" si="0"/>
        <v>10452.928978663316</v>
      </c>
      <c r="G6" s="17">
        <f t="shared" si="1"/>
        <v>125435.14774395979</v>
      </c>
    </row>
    <row r="7" spans="2:7" ht="15.75" thickBot="1" x14ac:dyDescent="0.3">
      <c r="B7" s="96">
        <v>4</v>
      </c>
      <c r="C7" s="16" t="s">
        <v>60</v>
      </c>
      <c r="D7" s="16">
        <v>1</v>
      </c>
      <c r="E7" s="17">
        <v>6713.7169668079814</v>
      </c>
      <c r="F7" s="17">
        <f t="shared" si="0"/>
        <v>6713.7169668079814</v>
      </c>
      <c r="G7" s="17">
        <f t="shared" si="1"/>
        <v>80564.603601695781</v>
      </c>
    </row>
    <row r="8" spans="2:7" ht="15.75" thickBot="1" x14ac:dyDescent="0.3">
      <c r="B8" s="96">
        <v>5</v>
      </c>
      <c r="C8" s="16" t="s">
        <v>61</v>
      </c>
      <c r="D8" s="16">
        <v>1</v>
      </c>
      <c r="E8" s="17">
        <v>3357.038549642677</v>
      </c>
      <c r="F8" s="17">
        <f t="shared" si="0"/>
        <v>3357.038549642677</v>
      </c>
      <c r="G8" s="17">
        <f t="shared" si="1"/>
        <v>40284.462595712124</v>
      </c>
    </row>
    <row r="9" spans="2:7" ht="15.75" thickBot="1" x14ac:dyDescent="0.3">
      <c r="B9" s="96">
        <v>6</v>
      </c>
      <c r="C9" s="16" t="s">
        <v>62</v>
      </c>
      <c r="D9" s="16">
        <v>2</v>
      </c>
      <c r="E9" s="17">
        <v>4452.1034133260391</v>
      </c>
      <c r="F9" s="17">
        <f t="shared" si="0"/>
        <v>8904.2068266520782</v>
      </c>
      <c r="G9" s="17">
        <f t="shared" si="1"/>
        <v>106850.48191982493</v>
      </c>
    </row>
    <row r="10" spans="2:7" ht="15.75" thickBot="1" x14ac:dyDescent="0.3">
      <c r="B10" s="96">
        <v>7</v>
      </c>
      <c r="C10" s="16" t="s">
        <v>63</v>
      </c>
      <c r="D10" s="16">
        <v>1</v>
      </c>
      <c r="E10" s="17">
        <v>3035.5349730569701</v>
      </c>
      <c r="F10" s="17">
        <f t="shared" si="0"/>
        <v>3035.5349730569701</v>
      </c>
      <c r="G10" s="17">
        <f t="shared" si="1"/>
        <v>36426.419676683639</v>
      </c>
    </row>
    <row r="11" spans="2:7" ht="15.75" thickBot="1" x14ac:dyDescent="0.3">
      <c r="B11" s="96">
        <v>8</v>
      </c>
      <c r="C11" s="16" t="s">
        <v>64</v>
      </c>
      <c r="D11" s="16">
        <v>2</v>
      </c>
      <c r="E11" s="17">
        <v>4519.2621644197707</v>
      </c>
      <c r="F11" s="17">
        <f t="shared" si="0"/>
        <v>9038.5243288395413</v>
      </c>
      <c r="G11" s="17">
        <f t="shared" si="1"/>
        <v>108462.29194607449</v>
      </c>
    </row>
    <row r="12" spans="2:7" ht="15.75" thickBot="1" x14ac:dyDescent="0.3">
      <c r="B12" s="96">
        <v>9</v>
      </c>
      <c r="C12" s="16" t="s">
        <v>65</v>
      </c>
      <c r="D12" s="16">
        <v>1</v>
      </c>
      <c r="E12" s="17">
        <v>3508.2093283650797</v>
      </c>
      <c r="F12" s="17">
        <f t="shared" si="0"/>
        <v>3508.2093283650797</v>
      </c>
      <c r="G12" s="17">
        <f t="shared" si="1"/>
        <v>42098.511940380959</v>
      </c>
    </row>
    <row r="13" spans="2:7" ht="15.75" thickBot="1" x14ac:dyDescent="0.3">
      <c r="B13" s="96">
        <v>10</v>
      </c>
      <c r="C13" s="16" t="s">
        <v>66</v>
      </c>
      <c r="D13" s="16">
        <v>1</v>
      </c>
      <c r="E13" s="17">
        <v>2392.0702608775769</v>
      </c>
      <c r="F13" s="17">
        <f t="shared" si="0"/>
        <v>2392.0702608775769</v>
      </c>
      <c r="G13" s="17">
        <f t="shared" si="1"/>
        <v>28704.84313053092</v>
      </c>
    </row>
    <row r="14" spans="2:7" ht="15.75" thickBot="1" x14ac:dyDescent="0.3">
      <c r="B14" s="96">
        <v>11</v>
      </c>
      <c r="C14" s="16" t="s">
        <v>67</v>
      </c>
      <c r="D14" s="16">
        <v>1</v>
      </c>
      <c r="E14" s="17">
        <v>2343.8877726681253</v>
      </c>
      <c r="F14" s="17">
        <f t="shared" si="0"/>
        <v>2343.8877726681253</v>
      </c>
      <c r="G14" s="17">
        <f t="shared" si="1"/>
        <v>28126.653272017502</v>
      </c>
    </row>
    <row r="15" spans="2:7" ht="15.75" thickBot="1" x14ac:dyDescent="0.3">
      <c r="B15" s="96">
        <v>12</v>
      </c>
      <c r="C15" s="16" t="s">
        <v>68</v>
      </c>
      <c r="D15" s="16">
        <v>1</v>
      </c>
      <c r="E15" s="17">
        <v>6613.3509395257115</v>
      </c>
      <c r="F15" s="17">
        <f t="shared" si="0"/>
        <v>6613.3509395257115</v>
      </c>
      <c r="G15" s="17">
        <f t="shared" si="1"/>
        <v>79360.211274308531</v>
      </c>
    </row>
    <row r="16" spans="2:7" ht="15.75" thickBot="1" x14ac:dyDescent="0.3">
      <c r="B16" s="108" t="s">
        <v>1</v>
      </c>
      <c r="C16" s="108"/>
      <c r="D16" s="16">
        <f>SUM(D4:D15)</f>
        <v>19</v>
      </c>
      <c r="E16" s="17"/>
      <c r="F16" s="17">
        <f>SUM(F4:F15)</f>
        <v>69360.839467138911</v>
      </c>
      <c r="G16" s="17">
        <f>SUM(G4:G15)-0.02</f>
        <v>832330.05360566673</v>
      </c>
    </row>
    <row r="17" spans="2:9" ht="15.75" thickBot="1" x14ac:dyDescent="0.3"/>
    <row r="18" spans="2:9" ht="15.75" thickBot="1" x14ac:dyDescent="0.3">
      <c r="B18" s="107" t="s">
        <v>55</v>
      </c>
      <c r="C18" s="107"/>
      <c r="D18" s="107"/>
      <c r="E18" s="107"/>
      <c r="F18" s="107"/>
      <c r="G18" s="107"/>
    </row>
    <row r="19" spans="2:9" ht="45.75" thickBot="1" x14ac:dyDescent="0.3">
      <c r="B19" s="18" t="s">
        <v>0</v>
      </c>
      <c r="C19" s="19" t="s">
        <v>11</v>
      </c>
      <c r="D19" s="19" t="s">
        <v>12</v>
      </c>
      <c r="E19" s="19" t="s">
        <v>13</v>
      </c>
      <c r="F19" s="19" t="s">
        <v>14</v>
      </c>
      <c r="G19" s="19" t="s">
        <v>15</v>
      </c>
      <c r="H19" s="21" t="s">
        <v>16</v>
      </c>
      <c r="I19" s="21" t="s">
        <v>17</v>
      </c>
    </row>
    <row r="20" spans="2:9" ht="15.75" thickBot="1" x14ac:dyDescent="0.3">
      <c r="B20" s="15">
        <v>1</v>
      </c>
      <c r="C20" s="16" t="s">
        <v>57</v>
      </c>
      <c r="D20" s="16">
        <v>3</v>
      </c>
      <c r="E20" s="17">
        <v>2577.66</v>
      </c>
      <c r="F20" s="17">
        <f>E20*D20</f>
        <v>7732.98</v>
      </c>
      <c r="G20" s="17">
        <f>F20*12</f>
        <v>92795.76</v>
      </c>
      <c r="H20" s="20">
        <f t="shared" ref="H20:I24" si="2">F20-F4</f>
        <v>289.45468704320047</v>
      </c>
      <c r="I20" s="20">
        <f t="shared" si="2"/>
        <v>3473.4562445184129</v>
      </c>
    </row>
    <row r="21" spans="2:9" ht="15.75" thickBot="1" x14ac:dyDescent="0.3">
      <c r="B21" s="15">
        <v>2</v>
      </c>
      <c r="C21" s="16" t="s">
        <v>58</v>
      </c>
      <c r="D21" s="16">
        <v>2</v>
      </c>
      <c r="E21" s="17">
        <v>2888.42</v>
      </c>
      <c r="F21" s="17">
        <f t="shared" ref="F21:F31" si="3">E21*D21</f>
        <v>5776.84</v>
      </c>
      <c r="G21" s="17">
        <f t="shared" ref="G21:G31" si="4">F21*12</f>
        <v>69322.080000000002</v>
      </c>
      <c r="H21" s="20">
        <f t="shared" si="2"/>
        <v>218.9947709169428</v>
      </c>
      <c r="I21" s="20">
        <f t="shared" si="2"/>
        <v>2627.9372510033136</v>
      </c>
    </row>
    <row r="22" spans="2:9" ht="15.75" thickBot="1" x14ac:dyDescent="0.3">
      <c r="B22" s="96">
        <v>3</v>
      </c>
      <c r="C22" s="16" t="s">
        <v>59</v>
      </c>
      <c r="D22" s="16">
        <v>3</v>
      </c>
      <c r="E22" s="17">
        <v>3631.14</v>
      </c>
      <c r="F22" s="17">
        <f t="shared" si="3"/>
        <v>10893.42</v>
      </c>
      <c r="G22" s="17">
        <f t="shared" si="4"/>
        <v>130721.04000000001</v>
      </c>
      <c r="H22" s="20">
        <f t="shared" si="2"/>
        <v>440.49102133668384</v>
      </c>
      <c r="I22" s="20">
        <f t="shared" si="2"/>
        <v>5285.8922560402134</v>
      </c>
    </row>
    <row r="23" spans="2:9" ht="15.75" thickBot="1" x14ac:dyDescent="0.3">
      <c r="B23" s="96">
        <v>4</v>
      </c>
      <c r="C23" s="16" t="s">
        <v>60</v>
      </c>
      <c r="D23" s="16">
        <v>1</v>
      </c>
      <c r="E23" s="17">
        <v>6991.86</v>
      </c>
      <c r="F23" s="17">
        <f t="shared" si="3"/>
        <v>6991.86</v>
      </c>
      <c r="G23" s="17">
        <f t="shared" si="4"/>
        <v>83902.319999999992</v>
      </c>
      <c r="H23" s="20">
        <f t="shared" si="2"/>
        <v>278.14303319201827</v>
      </c>
      <c r="I23" s="20">
        <f t="shared" si="2"/>
        <v>3337.7163983042119</v>
      </c>
    </row>
    <row r="24" spans="2:9" ht="15.75" thickBot="1" x14ac:dyDescent="0.3">
      <c r="B24" s="96">
        <v>5</v>
      </c>
      <c r="C24" s="16" t="s">
        <v>61</v>
      </c>
      <c r="D24" s="16">
        <v>1</v>
      </c>
      <c r="E24" s="17">
        <v>3491.84</v>
      </c>
      <c r="F24" s="17">
        <f t="shared" si="3"/>
        <v>3491.84</v>
      </c>
      <c r="G24" s="17">
        <f t="shared" si="4"/>
        <v>41902.080000000002</v>
      </c>
      <c r="H24" s="20">
        <f t="shared" si="2"/>
        <v>134.80145035732312</v>
      </c>
      <c r="I24" s="20">
        <f t="shared" si="2"/>
        <v>1617.6174042878774</v>
      </c>
    </row>
    <row r="25" spans="2:9" ht="15.75" thickBot="1" x14ac:dyDescent="0.3">
      <c r="B25" s="96">
        <v>6</v>
      </c>
      <c r="C25" s="16" t="s">
        <v>62</v>
      </c>
      <c r="D25" s="16">
        <v>2</v>
      </c>
      <c r="E25" s="17">
        <v>4635.3</v>
      </c>
      <c r="F25" s="17">
        <f t="shared" si="3"/>
        <v>9270.6</v>
      </c>
      <c r="G25" s="17">
        <f t="shared" si="4"/>
        <v>111247.20000000001</v>
      </c>
      <c r="H25" s="20">
        <f t="shared" ref="H25:H31" si="5">F25-F9</f>
        <v>366.39317334792213</v>
      </c>
      <c r="I25" s="20">
        <f t="shared" ref="I25:I31" si="6">G25-G9</f>
        <v>4396.7180801750801</v>
      </c>
    </row>
    <row r="26" spans="2:9" ht="15.75" thickBot="1" x14ac:dyDescent="0.3">
      <c r="B26" s="96">
        <v>7</v>
      </c>
      <c r="C26" s="16" t="s">
        <v>63</v>
      </c>
      <c r="D26" s="16">
        <v>1</v>
      </c>
      <c r="E26" s="17">
        <v>3160.99</v>
      </c>
      <c r="F26" s="17">
        <f t="shared" si="3"/>
        <v>3160.99</v>
      </c>
      <c r="G26" s="17">
        <f t="shared" si="4"/>
        <v>37931.879999999997</v>
      </c>
      <c r="H26" s="20">
        <f t="shared" si="5"/>
        <v>125.45502694302968</v>
      </c>
      <c r="I26" s="20">
        <f t="shared" si="6"/>
        <v>1505.460323316358</v>
      </c>
    </row>
    <row r="27" spans="2:9" ht="15.75" thickBot="1" x14ac:dyDescent="0.3">
      <c r="B27" s="96">
        <v>8</v>
      </c>
      <c r="C27" s="16" t="s">
        <v>64</v>
      </c>
      <c r="D27" s="16">
        <v>2</v>
      </c>
      <c r="E27" s="17">
        <v>4696.12</v>
      </c>
      <c r="F27" s="17">
        <f t="shared" si="3"/>
        <v>9392.24</v>
      </c>
      <c r="G27" s="17">
        <f t="shared" si="4"/>
        <v>112706.88</v>
      </c>
      <c r="H27" s="20">
        <f t="shared" si="5"/>
        <v>353.71567116045844</v>
      </c>
      <c r="I27" s="20">
        <f t="shared" si="6"/>
        <v>4244.5880539255159</v>
      </c>
    </row>
    <row r="28" spans="2:9" ht="15.75" thickBot="1" x14ac:dyDescent="0.3">
      <c r="B28" s="96">
        <v>9</v>
      </c>
      <c r="C28" s="16" t="s">
        <v>65</v>
      </c>
      <c r="D28" s="16">
        <v>1</v>
      </c>
      <c r="E28" s="17">
        <v>3645.43</v>
      </c>
      <c r="F28" s="17">
        <f t="shared" si="3"/>
        <v>3645.43</v>
      </c>
      <c r="G28" s="17">
        <f t="shared" si="4"/>
        <v>43745.159999999996</v>
      </c>
      <c r="H28" s="20">
        <f t="shared" si="5"/>
        <v>137.22067163492011</v>
      </c>
      <c r="I28" s="20">
        <f t="shared" si="6"/>
        <v>1646.6480596190377</v>
      </c>
    </row>
    <row r="29" spans="2:9" ht="15.75" thickBot="1" x14ac:dyDescent="0.3">
      <c r="B29" s="96">
        <v>10</v>
      </c>
      <c r="C29" s="16" t="s">
        <v>66</v>
      </c>
      <c r="D29" s="16">
        <v>1</v>
      </c>
      <c r="E29" s="17">
        <v>2485.67</v>
      </c>
      <c r="F29" s="17">
        <f t="shared" si="3"/>
        <v>2485.67</v>
      </c>
      <c r="G29" s="17">
        <f t="shared" si="4"/>
        <v>29828.04</v>
      </c>
      <c r="H29" s="20">
        <f t="shared" si="5"/>
        <v>93.599739122423216</v>
      </c>
      <c r="I29" s="20">
        <f t="shared" si="6"/>
        <v>1123.1968694690804</v>
      </c>
    </row>
    <row r="30" spans="2:9" ht="15.75" thickBot="1" x14ac:dyDescent="0.3">
      <c r="B30" s="96">
        <v>11</v>
      </c>
      <c r="C30" s="16" t="s">
        <v>67</v>
      </c>
      <c r="D30" s="16">
        <v>1</v>
      </c>
      <c r="E30" s="17">
        <v>2504.5100000000002</v>
      </c>
      <c r="F30" s="17">
        <f t="shared" si="3"/>
        <v>2504.5100000000002</v>
      </c>
      <c r="G30" s="17">
        <f t="shared" si="4"/>
        <v>30054.120000000003</v>
      </c>
      <c r="H30" s="20">
        <f t="shared" si="5"/>
        <v>160.62222733187491</v>
      </c>
      <c r="I30" s="20">
        <f t="shared" si="6"/>
        <v>1927.4667279825007</v>
      </c>
    </row>
    <row r="31" spans="2:9" ht="15.75" thickBot="1" x14ac:dyDescent="0.3">
      <c r="B31" s="96">
        <v>12</v>
      </c>
      <c r="C31" s="16" t="s">
        <v>68</v>
      </c>
      <c r="D31" s="16">
        <v>1</v>
      </c>
      <c r="E31" s="17">
        <v>6834.69</v>
      </c>
      <c r="F31" s="17">
        <f t="shared" si="3"/>
        <v>6834.69</v>
      </c>
      <c r="G31" s="17">
        <f t="shared" si="4"/>
        <v>82016.28</v>
      </c>
      <c r="H31" s="20">
        <f t="shared" si="5"/>
        <v>221.33906047428809</v>
      </c>
      <c r="I31" s="20">
        <f t="shared" si="6"/>
        <v>2656.068725691468</v>
      </c>
    </row>
    <row r="32" spans="2:9" ht="15.75" thickBot="1" x14ac:dyDescent="0.3">
      <c r="B32" s="109" t="s">
        <v>1</v>
      </c>
      <c r="C32" s="109"/>
      <c r="D32" s="22">
        <f>SUM(D20:D31)</f>
        <v>19</v>
      </c>
      <c r="E32" s="23">
        <f>SUM(E20:E31)</f>
        <v>47543.63</v>
      </c>
      <c r="F32" s="23">
        <f>SUM(F20:F31)</f>
        <v>72181.069999999992</v>
      </c>
      <c r="G32" s="23">
        <f>SUM(G20:G31)-0.32</f>
        <v>866172.52000000014</v>
      </c>
      <c r="H32" s="20">
        <f>SUM(H20:H31)</f>
        <v>2820.2305328610851</v>
      </c>
      <c r="I32" s="20">
        <f>SUM(I20:I31)</f>
        <v>33842.76639433307</v>
      </c>
    </row>
    <row r="33" s="1" customFormat="1" x14ac:dyDescent="0.25"/>
  </sheetData>
  <mergeCells count="4">
    <mergeCell ref="B2:G2"/>
    <mergeCell ref="B16:C16"/>
    <mergeCell ref="B18:G18"/>
    <mergeCell ref="B32:C3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showGridLines="0" tabSelected="1" zoomScale="110" zoomScaleNormal="110" workbookViewId="0">
      <pane xSplit="1" topLeftCell="B1" activePane="topRight" state="frozen"/>
      <selection pane="topRight" activeCell="A10" sqref="A10"/>
    </sheetView>
  </sheetViews>
  <sheetFormatPr defaultRowHeight="15" x14ac:dyDescent="0.25"/>
  <cols>
    <col min="1" max="1" width="5.5703125" style="93" bestFit="1" customWidth="1"/>
    <col min="2" max="2" width="11.42578125" style="61" customWidth="1"/>
    <col min="3" max="3" width="17.85546875" style="61" customWidth="1"/>
    <col min="4" max="4" width="19.140625" style="61" customWidth="1"/>
    <col min="5" max="5" width="13.85546875" style="61" customWidth="1"/>
    <col min="6" max="7" width="15.28515625" style="61" customWidth="1"/>
    <col min="8" max="8" width="16" style="61" customWidth="1"/>
    <col min="9" max="9" width="13.85546875" style="61" customWidth="1"/>
    <col min="10" max="11" width="15.28515625" style="61" customWidth="1"/>
    <col min="12" max="12" width="16" style="61" customWidth="1"/>
    <col min="13" max="13" width="13.85546875" style="61" customWidth="1"/>
    <col min="14" max="14" width="16.5703125" style="61" customWidth="1"/>
    <col min="15" max="15" width="15.28515625" style="61" customWidth="1"/>
    <col min="16" max="16" width="16" style="61" customWidth="1"/>
    <col min="17" max="17" width="16.140625" customWidth="1"/>
    <col min="18" max="18" width="15.85546875" customWidth="1"/>
    <col min="19" max="19" width="15.28515625" customWidth="1"/>
    <col min="20" max="20" width="16" customWidth="1"/>
    <col min="21" max="21" width="16.7109375" style="42" customWidth="1"/>
    <col min="22" max="16384" width="9.140625" style="61"/>
  </cols>
  <sheetData>
    <row r="1" spans="1:21" s="48" customFormat="1" x14ac:dyDescent="0.25">
      <c r="A1" s="89"/>
      <c r="Q1"/>
      <c r="R1"/>
      <c r="S1"/>
      <c r="T1"/>
      <c r="U1" s="63"/>
    </row>
    <row r="2" spans="1:21" s="48" customFormat="1" x14ac:dyDescent="0.25">
      <c r="A2" s="89"/>
      <c r="Q2"/>
      <c r="R2"/>
      <c r="S2"/>
      <c r="T2"/>
    </row>
    <row r="3" spans="1:21" s="49" customFormat="1" x14ac:dyDescent="0.25">
      <c r="A3" s="90"/>
      <c r="B3" s="116" t="str">
        <f>'Resumo do Contrato'!B3</f>
        <v>Contrato 32/2021</v>
      </c>
      <c r="C3" s="116"/>
      <c r="D3" s="117"/>
      <c r="E3" s="111" t="s">
        <v>69</v>
      </c>
      <c r="F3" s="112"/>
      <c r="G3" s="112"/>
      <c r="H3" s="113"/>
      <c r="I3" s="111" t="s">
        <v>82</v>
      </c>
      <c r="J3" s="112"/>
      <c r="K3" s="112"/>
      <c r="L3" s="113"/>
      <c r="M3" s="111" t="s">
        <v>84</v>
      </c>
      <c r="N3" s="112"/>
      <c r="O3" s="112"/>
      <c r="P3" s="113"/>
      <c r="Q3" s="122" t="s">
        <v>98</v>
      </c>
      <c r="R3" s="116"/>
      <c r="S3" s="116"/>
      <c r="T3" s="117"/>
      <c r="U3" s="110" t="s">
        <v>23</v>
      </c>
    </row>
    <row r="4" spans="1:21" s="49" customFormat="1" x14ac:dyDescent="0.25">
      <c r="A4" s="90"/>
      <c r="B4" s="119" t="str">
        <f>'Resumo do Contrato'!D4</f>
        <v>05/04/2021 a 04/04/2022</v>
      </c>
      <c r="C4" s="119"/>
      <c r="D4" s="120"/>
      <c r="E4" s="111" t="s">
        <v>70</v>
      </c>
      <c r="F4" s="112"/>
      <c r="G4" s="112"/>
      <c r="H4" s="113"/>
      <c r="I4" s="111" t="s">
        <v>83</v>
      </c>
      <c r="J4" s="112"/>
      <c r="K4" s="112"/>
      <c r="L4" s="113"/>
      <c r="M4" s="111" t="s">
        <v>85</v>
      </c>
      <c r="N4" s="112"/>
      <c r="O4" s="112"/>
      <c r="P4" s="113"/>
      <c r="Q4" s="123" t="s">
        <v>99</v>
      </c>
      <c r="R4" s="116"/>
      <c r="S4" s="116"/>
      <c r="T4" s="124"/>
      <c r="U4" s="110"/>
    </row>
    <row r="5" spans="1:21" s="49" customFormat="1" x14ac:dyDescent="0.25">
      <c r="A5" s="90"/>
      <c r="B5" s="116"/>
      <c r="C5" s="116"/>
      <c r="D5" s="117"/>
      <c r="E5" s="111"/>
      <c r="F5" s="112"/>
      <c r="G5" s="112"/>
      <c r="H5" s="113"/>
      <c r="I5" s="111"/>
      <c r="J5" s="112"/>
      <c r="K5" s="112"/>
      <c r="L5" s="113"/>
      <c r="M5" s="111"/>
      <c r="N5" s="112"/>
      <c r="O5" s="112"/>
      <c r="P5" s="113"/>
      <c r="Q5" s="122"/>
      <c r="R5" s="116"/>
      <c r="S5" s="116"/>
      <c r="T5" s="117"/>
      <c r="U5" s="110"/>
    </row>
    <row r="6" spans="1:21" s="51" customFormat="1" ht="30" x14ac:dyDescent="0.25">
      <c r="A6" s="90"/>
      <c r="B6" s="118"/>
      <c r="C6" s="50" t="s">
        <v>26</v>
      </c>
      <c r="D6" s="68" t="s">
        <v>31</v>
      </c>
      <c r="E6" s="74" t="s">
        <v>21</v>
      </c>
      <c r="F6" s="50" t="s">
        <v>22</v>
      </c>
      <c r="G6" s="50" t="s">
        <v>32</v>
      </c>
      <c r="H6" s="75" t="s">
        <v>25</v>
      </c>
      <c r="I6" s="74" t="s">
        <v>21</v>
      </c>
      <c r="J6" s="50" t="s">
        <v>22</v>
      </c>
      <c r="K6" s="50" t="s">
        <v>32</v>
      </c>
      <c r="L6" s="75" t="s">
        <v>25</v>
      </c>
      <c r="M6" s="74" t="s">
        <v>21</v>
      </c>
      <c r="N6" s="50" t="s">
        <v>22</v>
      </c>
      <c r="O6" s="50" t="s">
        <v>32</v>
      </c>
      <c r="P6" s="75" t="s">
        <v>25</v>
      </c>
      <c r="Q6" s="74" t="s">
        <v>21</v>
      </c>
      <c r="R6" s="50" t="s">
        <v>22</v>
      </c>
      <c r="S6" s="50" t="s">
        <v>32</v>
      </c>
      <c r="T6" s="75" t="s">
        <v>25</v>
      </c>
      <c r="U6" s="110"/>
    </row>
    <row r="7" spans="1:21" s="49" customFormat="1" x14ac:dyDescent="0.25">
      <c r="A7" s="90"/>
      <c r="B7" s="118"/>
      <c r="C7" s="52">
        <f>D7/12</f>
        <v>69360.837500000009</v>
      </c>
      <c r="D7" s="69">
        <v>832330.05</v>
      </c>
      <c r="E7" s="76">
        <f>F7/12</f>
        <v>72181.043333333335</v>
      </c>
      <c r="F7" s="53">
        <v>866172.52</v>
      </c>
      <c r="G7" s="53">
        <f>E7-C7-0.01</f>
        <v>2820.1958333333259</v>
      </c>
      <c r="H7" s="77">
        <f>F22</f>
        <v>33842.349999999904</v>
      </c>
      <c r="I7" s="76">
        <f>J7/12</f>
        <v>76816.339166666658</v>
      </c>
      <c r="J7" s="53">
        <v>921796.07</v>
      </c>
      <c r="K7" s="53">
        <f>I7-E7</f>
        <v>4635.2958333333227</v>
      </c>
      <c r="L7" s="77">
        <f>J22</f>
        <v>24567.067916666609</v>
      </c>
      <c r="M7" s="76">
        <f>N7/12</f>
        <v>84092.910833333342</v>
      </c>
      <c r="N7" s="53">
        <v>1009114.93</v>
      </c>
      <c r="O7" s="53">
        <f>M7-I7</f>
        <v>7276.5716666666849</v>
      </c>
      <c r="P7" s="77">
        <f>N22</f>
        <v>13340.381388888924</v>
      </c>
      <c r="Q7" s="76">
        <f>R7/12</f>
        <v>84092.910833333342</v>
      </c>
      <c r="R7" s="53">
        <v>1009114.93</v>
      </c>
      <c r="S7" s="53">
        <f>Q7-M7</f>
        <v>0</v>
      </c>
      <c r="T7" s="77">
        <f>S22</f>
        <v>1009114.9300000003</v>
      </c>
      <c r="U7" s="88">
        <f>H7+D7+L7</f>
        <v>890739.46791666653</v>
      </c>
    </row>
    <row r="8" spans="1:21" s="49" customFormat="1" x14ac:dyDescent="0.25">
      <c r="A8" s="90"/>
      <c r="B8" s="115" t="s">
        <v>27</v>
      </c>
      <c r="C8" s="115"/>
      <c r="D8" s="70"/>
      <c r="E8" s="114" t="s">
        <v>27</v>
      </c>
      <c r="F8" s="115"/>
      <c r="G8" s="54"/>
      <c r="H8" s="78"/>
      <c r="I8" s="114" t="s">
        <v>27</v>
      </c>
      <c r="J8" s="115"/>
      <c r="K8" s="97"/>
      <c r="L8" s="78"/>
      <c r="M8" s="114" t="s">
        <v>27</v>
      </c>
      <c r="N8" s="115"/>
      <c r="O8" s="102"/>
      <c r="P8" s="78"/>
      <c r="Q8" s="114" t="s">
        <v>27</v>
      </c>
      <c r="R8" s="115"/>
      <c r="S8" s="105"/>
      <c r="T8" s="125"/>
      <c r="U8" s="55"/>
    </row>
    <row r="9" spans="1:21" s="59" customFormat="1" x14ac:dyDescent="0.25">
      <c r="A9" s="91"/>
      <c r="B9" s="56" t="s">
        <v>28</v>
      </c>
      <c r="C9" s="57" t="s">
        <v>29</v>
      </c>
      <c r="D9" s="71"/>
      <c r="E9" s="79" t="s">
        <v>28</v>
      </c>
      <c r="F9" s="58" t="s">
        <v>24</v>
      </c>
      <c r="G9" s="58" t="s">
        <v>29</v>
      </c>
      <c r="H9" s="80"/>
      <c r="I9" s="79" t="s">
        <v>28</v>
      </c>
      <c r="J9" s="58" t="s">
        <v>24</v>
      </c>
      <c r="K9" s="58" t="s">
        <v>29</v>
      </c>
      <c r="L9" s="80"/>
      <c r="M9" s="79" t="s">
        <v>28</v>
      </c>
      <c r="N9" s="58" t="s">
        <v>24</v>
      </c>
      <c r="O9" s="58" t="s">
        <v>29</v>
      </c>
      <c r="P9" s="80"/>
      <c r="Q9" s="79" t="s">
        <v>28</v>
      </c>
      <c r="R9" s="58" t="s">
        <v>24</v>
      </c>
      <c r="S9" s="58" t="s">
        <v>29</v>
      </c>
      <c r="T9" s="80"/>
      <c r="U9" s="55"/>
    </row>
    <row r="10" spans="1:21" s="49" customFormat="1" ht="15" customHeight="1" x14ac:dyDescent="0.25">
      <c r="A10" s="92" t="s">
        <v>34</v>
      </c>
      <c r="B10" s="98" t="s">
        <v>30</v>
      </c>
      <c r="C10" s="52">
        <v>69360.837500000009</v>
      </c>
      <c r="D10" s="72"/>
      <c r="E10" s="99" t="s">
        <v>30</v>
      </c>
      <c r="F10" s="65">
        <f>(G7/30)*30</f>
        <v>2820.1958333333259</v>
      </c>
      <c r="G10" s="65">
        <v>72181.043333333335</v>
      </c>
      <c r="H10" s="81"/>
      <c r="I10" s="101" t="s">
        <v>30</v>
      </c>
      <c r="J10" s="65"/>
      <c r="K10" s="65">
        <f>G10+J10</f>
        <v>72181.043333333335</v>
      </c>
      <c r="L10" s="81"/>
      <c r="M10" s="101" t="s">
        <v>30</v>
      </c>
      <c r="N10" s="100"/>
      <c r="O10" s="100">
        <f>K10+N10</f>
        <v>72181.043333333335</v>
      </c>
      <c r="P10" s="81"/>
      <c r="Q10" s="126" t="s">
        <v>86</v>
      </c>
      <c r="R10" s="100"/>
      <c r="S10" s="100">
        <v>84092.910833333342</v>
      </c>
      <c r="T10" s="81"/>
      <c r="U10" s="55"/>
    </row>
    <row r="11" spans="1:21" s="49" customFormat="1" ht="15" customHeight="1" x14ac:dyDescent="0.25">
      <c r="A11" s="92" t="s">
        <v>35</v>
      </c>
      <c r="B11" s="98" t="s">
        <v>71</v>
      </c>
      <c r="C11" s="52">
        <v>69360.837500000009</v>
      </c>
      <c r="D11" s="72"/>
      <c r="E11" s="99" t="s">
        <v>71</v>
      </c>
      <c r="F11" s="65">
        <v>2820.1958333333259</v>
      </c>
      <c r="G11" s="65">
        <v>72181.043333333335</v>
      </c>
      <c r="H11" s="82"/>
      <c r="I11" s="101" t="s">
        <v>71</v>
      </c>
      <c r="J11" s="65"/>
      <c r="K11" s="100">
        <f t="shared" ref="K11:K21" si="0">G11+J11</f>
        <v>72181.043333333335</v>
      </c>
      <c r="L11" s="82"/>
      <c r="M11" s="101" t="s">
        <v>71</v>
      </c>
      <c r="N11" s="100"/>
      <c r="O11" s="100">
        <f t="shared" ref="O11:O21" si="1">K11+N11</f>
        <v>72181.043333333335</v>
      </c>
      <c r="P11" s="82"/>
      <c r="Q11" s="126" t="s">
        <v>87</v>
      </c>
      <c r="R11" s="100"/>
      <c r="S11" s="100">
        <v>84092.910833333342</v>
      </c>
      <c r="T11" s="82"/>
      <c r="U11" s="55"/>
    </row>
    <row r="12" spans="1:21" s="49" customFormat="1" ht="15" customHeight="1" x14ac:dyDescent="0.25">
      <c r="A12" s="92" t="s">
        <v>36</v>
      </c>
      <c r="B12" s="98" t="s">
        <v>72</v>
      </c>
      <c r="C12" s="52">
        <v>69360.837500000009</v>
      </c>
      <c r="D12" s="72"/>
      <c r="E12" s="99" t="s">
        <v>72</v>
      </c>
      <c r="F12" s="65">
        <v>2820.1958333333259</v>
      </c>
      <c r="G12" s="65">
        <v>72181.043333333335</v>
      </c>
      <c r="H12" s="82"/>
      <c r="I12" s="101" t="s">
        <v>72</v>
      </c>
      <c r="J12" s="65"/>
      <c r="K12" s="100">
        <f t="shared" si="0"/>
        <v>72181.043333333335</v>
      </c>
      <c r="L12" s="82"/>
      <c r="M12" s="101" t="s">
        <v>72</v>
      </c>
      <c r="N12" s="100"/>
      <c r="O12" s="100">
        <f t="shared" si="1"/>
        <v>72181.043333333335</v>
      </c>
      <c r="P12" s="82"/>
      <c r="Q12" s="126" t="s">
        <v>88</v>
      </c>
      <c r="R12" s="100"/>
      <c r="S12" s="100">
        <v>84092.910833333342</v>
      </c>
      <c r="T12" s="82"/>
      <c r="U12" s="55"/>
    </row>
    <row r="13" spans="1:21" s="49" customFormat="1" ht="15" customHeight="1" x14ac:dyDescent="0.25">
      <c r="A13" s="92" t="s">
        <v>37</v>
      </c>
      <c r="B13" s="98" t="s">
        <v>73</v>
      </c>
      <c r="C13" s="52">
        <v>69360.837500000009</v>
      </c>
      <c r="D13" s="72"/>
      <c r="E13" s="99" t="s">
        <v>73</v>
      </c>
      <c r="F13" s="65">
        <v>2820.1958333333259</v>
      </c>
      <c r="G13" s="65">
        <v>72181.043333333335</v>
      </c>
      <c r="H13" s="81"/>
      <c r="I13" s="101" t="s">
        <v>73</v>
      </c>
      <c r="J13" s="65"/>
      <c r="K13" s="100">
        <f t="shared" si="0"/>
        <v>72181.043333333335</v>
      </c>
      <c r="L13" s="81"/>
      <c r="M13" s="101" t="s">
        <v>73</v>
      </c>
      <c r="N13" s="100"/>
      <c r="O13" s="100">
        <f t="shared" si="1"/>
        <v>72181.043333333335</v>
      </c>
      <c r="P13" s="81"/>
      <c r="Q13" s="126" t="s">
        <v>89</v>
      </c>
      <c r="R13" s="100"/>
      <c r="S13" s="100">
        <v>84092.910833333342</v>
      </c>
      <c r="T13" s="81"/>
      <c r="U13" s="55"/>
    </row>
    <row r="14" spans="1:21" s="49" customFormat="1" ht="15" customHeight="1" x14ac:dyDescent="0.25">
      <c r="A14" s="92" t="s">
        <v>38</v>
      </c>
      <c r="B14" s="98" t="s">
        <v>74</v>
      </c>
      <c r="C14" s="52">
        <v>69360.837500000009</v>
      </c>
      <c r="D14" s="72"/>
      <c r="E14" s="99" t="s">
        <v>74</v>
      </c>
      <c r="F14" s="65">
        <v>2820.1958333333259</v>
      </c>
      <c r="G14" s="65">
        <v>72181.043333333335</v>
      </c>
      <c r="H14" s="81"/>
      <c r="I14" s="101" t="s">
        <v>74</v>
      </c>
      <c r="J14" s="65"/>
      <c r="K14" s="100">
        <f t="shared" si="0"/>
        <v>72181.043333333335</v>
      </c>
      <c r="L14" s="81"/>
      <c r="M14" s="101" t="s">
        <v>74</v>
      </c>
      <c r="N14" s="100"/>
      <c r="O14" s="100">
        <f t="shared" si="1"/>
        <v>72181.043333333335</v>
      </c>
      <c r="P14" s="81"/>
      <c r="Q14" s="126" t="s">
        <v>90</v>
      </c>
      <c r="R14" s="100"/>
      <c r="S14" s="100">
        <v>84092.910833333342</v>
      </c>
      <c r="T14" s="81"/>
      <c r="U14" s="55"/>
    </row>
    <row r="15" spans="1:21" s="49" customFormat="1" ht="15" customHeight="1" x14ac:dyDescent="0.25">
      <c r="A15" s="92" t="s">
        <v>39</v>
      </c>
      <c r="B15" s="98" t="s">
        <v>75</v>
      </c>
      <c r="C15" s="52">
        <v>69360.837500000009</v>
      </c>
      <c r="D15" s="72"/>
      <c r="E15" s="99" t="s">
        <v>75</v>
      </c>
      <c r="F15" s="65">
        <v>2820.1958333333259</v>
      </c>
      <c r="G15" s="65">
        <v>72181.043333333335</v>
      </c>
      <c r="H15" s="81"/>
      <c r="I15" s="101" t="s">
        <v>75</v>
      </c>
      <c r="J15" s="65"/>
      <c r="K15" s="100">
        <f t="shared" si="0"/>
        <v>72181.043333333335</v>
      </c>
      <c r="L15" s="81"/>
      <c r="M15" s="101" t="s">
        <v>75</v>
      </c>
      <c r="N15" s="100"/>
      <c r="O15" s="100">
        <f t="shared" si="1"/>
        <v>72181.043333333335</v>
      </c>
      <c r="P15" s="81"/>
      <c r="Q15" s="126" t="s">
        <v>91</v>
      </c>
      <c r="R15" s="100"/>
      <c r="S15" s="100">
        <v>84092.910833333342</v>
      </c>
      <c r="T15" s="81"/>
      <c r="U15" s="55"/>
    </row>
    <row r="16" spans="1:21" s="49" customFormat="1" ht="15" customHeight="1" x14ac:dyDescent="0.25">
      <c r="A16" s="92" t="s">
        <v>40</v>
      </c>
      <c r="B16" s="98" t="s">
        <v>76</v>
      </c>
      <c r="C16" s="52">
        <v>69360.837500000009</v>
      </c>
      <c r="D16" s="72"/>
      <c r="E16" s="99" t="s">
        <v>76</v>
      </c>
      <c r="F16" s="65">
        <v>2820.1958333333259</v>
      </c>
      <c r="G16" s="65">
        <v>72181.043333333335</v>
      </c>
      <c r="H16" s="81"/>
      <c r="I16" s="103" t="s">
        <v>76</v>
      </c>
      <c r="J16" s="104">
        <f>(K7/30)*I26</f>
        <v>1390.5887499999967</v>
      </c>
      <c r="K16" s="104">
        <f t="shared" si="0"/>
        <v>73571.63208333333</v>
      </c>
      <c r="L16" s="81"/>
      <c r="M16" s="101" t="s">
        <v>76</v>
      </c>
      <c r="N16" s="121"/>
      <c r="O16" s="100">
        <f t="shared" si="1"/>
        <v>73571.63208333333</v>
      </c>
      <c r="P16" s="81"/>
      <c r="Q16" s="126" t="s">
        <v>92</v>
      </c>
      <c r="R16" s="100"/>
      <c r="S16" s="100">
        <v>84092.910833333342</v>
      </c>
      <c r="T16" s="81"/>
      <c r="U16" s="55"/>
    </row>
    <row r="17" spans="1:21" s="49" customFormat="1" ht="15" customHeight="1" x14ac:dyDescent="0.25">
      <c r="A17" s="92" t="s">
        <v>41</v>
      </c>
      <c r="B17" s="98" t="s">
        <v>77</v>
      </c>
      <c r="C17" s="52">
        <v>69360.837500000009</v>
      </c>
      <c r="D17" s="72"/>
      <c r="E17" s="99" t="s">
        <v>77</v>
      </c>
      <c r="F17" s="65">
        <v>2820.1958333333259</v>
      </c>
      <c r="G17" s="65">
        <v>72181.043333333335</v>
      </c>
      <c r="H17" s="81"/>
      <c r="I17" s="101" t="s">
        <v>77</v>
      </c>
      <c r="J17" s="100">
        <f>$K$7</f>
        <v>4635.2958333333227</v>
      </c>
      <c r="K17" s="100">
        <f t="shared" si="0"/>
        <v>76816.339166666658</v>
      </c>
      <c r="L17" s="81"/>
      <c r="M17" s="101" t="s">
        <v>77</v>
      </c>
      <c r="N17" s="100"/>
      <c r="O17" s="100">
        <f t="shared" si="1"/>
        <v>76816.339166666658</v>
      </c>
      <c r="P17" s="81"/>
      <c r="Q17" s="126" t="s">
        <v>93</v>
      </c>
      <c r="R17" s="100"/>
      <c r="S17" s="100">
        <v>84092.910833333342</v>
      </c>
      <c r="T17" s="81"/>
      <c r="U17" s="55"/>
    </row>
    <row r="18" spans="1:21" s="49" customFormat="1" ht="15" customHeight="1" x14ac:dyDescent="0.25">
      <c r="A18" s="92" t="s">
        <v>42</v>
      </c>
      <c r="B18" s="98" t="s">
        <v>78</v>
      </c>
      <c r="C18" s="52">
        <v>69360.837500000009</v>
      </c>
      <c r="D18" s="72"/>
      <c r="E18" s="99" t="s">
        <v>78</v>
      </c>
      <c r="F18" s="65">
        <v>2820.1958333333259</v>
      </c>
      <c r="G18" s="65">
        <v>72181.043333333335</v>
      </c>
      <c r="H18" s="81"/>
      <c r="I18" s="101" t="s">
        <v>78</v>
      </c>
      <c r="J18" s="100">
        <f t="shared" ref="J18:J21" si="2">$K$7</f>
        <v>4635.2958333333227</v>
      </c>
      <c r="K18" s="100">
        <f t="shared" si="0"/>
        <v>76816.339166666658</v>
      </c>
      <c r="L18" s="81"/>
      <c r="M18" s="101" t="s">
        <v>78</v>
      </c>
      <c r="N18" s="100"/>
      <c r="O18" s="100">
        <f t="shared" si="1"/>
        <v>76816.339166666658</v>
      </c>
      <c r="P18" s="81"/>
      <c r="Q18" s="126" t="s">
        <v>94</v>
      </c>
      <c r="R18" s="100"/>
      <c r="S18" s="100">
        <v>84092.910833333342</v>
      </c>
      <c r="T18" s="81"/>
      <c r="U18" s="55"/>
    </row>
    <row r="19" spans="1:21" s="49" customFormat="1" ht="15" customHeight="1" x14ac:dyDescent="0.25">
      <c r="A19" s="92" t="s">
        <v>43</v>
      </c>
      <c r="B19" s="98" t="s">
        <v>79</v>
      </c>
      <c r="C19" s="52">
        <v>69360.837500000009</v>
      </c>
      <c r="D19" s="72"/>
      <c r="E19" s="99" t="s">
        <v>79</v>
      </c>
      <c r="F19" s="65">
        <v>2820.1958333333259</v>
      </c>
      <c r="G19" s="65">
        <v>72181.043333333335</v>
      </c>
      <c r="H19" s="81"/>
      <c r="I19" s="101" t="s">
        <v>79</v>
      </c>
      <c r="J19" s="100">
        <f t="shared" si="2"/>
        <v>4635.2958333333227</v>
      </c>
      <c r="K19" s="100">
        <f t="shared" si="0"/>
        <v>76816.339166666658</v>
      </c>
      <c r="L19" s="81"/>
      <c r="M19" s="101" t="s">
        <v>79</v>
      </c>
      <c r="N19" s="100"/>
      <c r="O19" s="100">
        <f t="shared" si="1"/>
        <v>76816.339166666658</v>
      </c>
      <c r="P19" s="81"/>
      <c r="Q19" s="126" t="s">
        <v>95</v>
      </c>
      <c r="R19" s="100"/>
      <c r="S19" s="100">
        <v>84092.910833333342</v>
      </c>
      <c r="T19" s="81"/>
      <c r="U19" s="55"/>
    </row>
    <row r="20" spans="1:21" s="49" customFormat="1" ht="15" customHeight="1" x14ac:dyDescent="0.25">
      <c r="A20" s="92" t="s">
        <v>44</v>
      </c>
      <c r="B20" s="98" t="s">
        <v>80</v>
      </c>
      <c r="C20" s="52">
        <v>69360.837500000009</v>
      </c>
      <c r="D20" s="72"/>
      <c r="E20" s="99" t="s">
        <v>80</v>
      </c>
      <c r="F20" s="65">
        <v>2820.1958333333259</v>
      </c>
      <c r="G20" s="65">
        <v>72181.043333333335</v>
      </c>
      <c r="H20" s="81"/>
      <c r="I20" s="101" t="s">
        <v>80</v>
      </c>
      <c r="J20" s="100">
        <f t="shared" si="2"/>
        <v>4635.2958333333227</v>
      </c>
      <c r="K20" s="100">
        <f t="shared" si="0"/>
        <v>76816.339166666658</v>
      </c>
      <c r="L20" s="81"/>
      <c r="M20" s="103" t="s">
        <v>80</v>
      </c>
      <c r="N20" s="104">
        <f>(O7/30)*M26</f>
        <v>6063.8097222222377</v>
      </c>
      <c r="O20" s="104">
        <f t="shared" si="1"/>
        <v>82880.1488888889</v>
      </c>
      <c r="P20" s="81"/>
      <c r="Q20" s="126" t="s">
        <v>96</v>
      </c>
      <c r="R20" s="100"/>
      <c r="S20" s="100">
        <v>84092.910833333342</v>
      </c>
      <c r="T20" s="81"/>
      <c r="U20" s="55"/>
    </row>
    <row r="21" spans="1:21" s="49" customFormat="1" ht="15" customHeight="1" x14ac:dyDescent="0.25">
      <c r="A21" s="92" t="s">
        <v>33</v>
      </c>
      <c r="B21" s="98" t="s">
        <v>81</v>
      </c>
      <c r="C21" s="52">
        <v>69360.837500000009</v>
      </c>
      <c r="D21" s="72"/>
      <c r="E21" s="99" t="s">
        <v>81</v>
      </c>
      <c r="F21" s="65">
        <v>2820.1958333333259</v>
      </c>
      <c r="G21" s="65">
        <v>72181.043333333335</v>
      </c>
      <c r="H21" s="81"/>
      <c r="I21" s="101" t="s">
        <v>81</v>
      </c>
      <c r="J21" s="100">
        <f t="shared" si="2"/>
        <v>4635.2958333333227</v>
      </c>
      <c r="K21" s="100">
        <f t="shared" si="0"/>
        <v>76816.339166666658</v>
      </c>
      <c r="L21" s="81"/>
      <c r="M21" s="101" t="s">
        <v>81</v>
      </c>
      <c r="N21" s="100">
        <f>$O$7</f>
        <v>7276.5716666666849</v>
      </c>
      <c r="O21" s="100">
        <f t="shared" si="1"/>
        <v>84092.910833333342</v>
      </c>
      <c r="P21" s="81"/>
      <c r="Q21" s="126" t="s">
        <v>97</v>
      </c>
      <c r="R21" s="100"/>
      <c r="S21" s="100">
        <v>84092.910833333342</v>
      </c>
      <c r="T21" s="81"/>
      <c r="U21" s="55"/>
    </row>
    <row r="22" spans="1:21" s="49" customFormat="1" x14ac:dyDescent="0.25">
      <c r="A22" s="90"/>
      <c r="C22" s="62"/>
      <c r="D22" s="72"/>
      <c r="E22" s="83"/>
      <c r="F22" s="60">
        <f>SUM(F10:F21)</f>
        <v>33842.349999999904</v>
      </c>
      <c r="G22" s="60">
        <f>SUM(G10:G21)</f>
        <v>866172.52</v>
      </c>
      <c r="H22" s="72"/>
      <c r="I22" s="83"/>
      <c r="J22" s="60">
        <f>SUM(J10:J21)</f>
        <v>24567.067916666609</v>
      </c>
      <c r="K22" s="60">
        <f>SUM(K10:K21)</f>
        <v>890739.58791666641</v>
      </c>
      <c r="L22" s="72"/>
      <c r="M22" s="83"/>
      <c r="N22" s="60">
        <f>SUM(N10:N21)</f>
        <v>13340.381388888924</v>
      </c>
      <c r="O22" s="60">
        <f>SUM(O10:O21)</f>
        <v>904079.96930555545</v>
      </c>
      <c r="P22" s="72"/>
      <c r="Q22" s="83"/>
      <c r="R22" s="127">
        <f>SUM(R10:R21)</f>
        <v>0</v>
      </c>
      <c r="S22" s="127">
        <f>SUM(S10:S21)</f>
        <v>1009114.9300000003</v>
      </c>
      <c r="T22" s="72"/>
      <c r="U22" s="55"/>
    </row>
    <row r="23" spans="1:21" ht="15.75" thickBot="1" x14ac:dyDescent="0.3">
      <c r="D23" s="73"/>
      <c r="E23" s="84"/>
      <c r="H23" s="73"/>
      <c r="I23" s="84"/>
      <c r="L23" s="73"/>
      <c r="M23" s="84"/>
      <c r="P23" s="73"/>
      <c r="Q23" s="83"/>
      <c r="T23" s="72"/>
      <c r="U23" s="55"/>
    </row>
    <row r="24" spans="1:21" ht="16.5" thickTop="1" thickBot="1" x14ac:dyDescent="0.3">
      <c r="D24" s="73"/>
      <c r="E24" s="85">
        <v>44320</v>
      </c>
      <c r="F24" s="66" t="s">
        <v>45</v>
      </c>
      <c r="H24" s="73"/>
      <c r="I24" s="85">
        <v>44504</v>
      </c>
      <c r="J24" s="66" t="s">
        <v>45</v>
      </c>
      <c r="L24" s="73"/>
      <c r="M24" s="85">
        <v>44624</v>
      </c>
      <c r="N24" s="66" t="s">
        <v>45</v>
      </c>
      <c r="P24" s="73"/>
      <c r="Q24" s="128"/>
      <c r="R24" s="129" t="s">
        <v>45</v>
      </c>
      <c r="T24" s="72"/>
    </row>
    <row r="25" spans="1:21" ht="16.5" thickTop="1" thickBot="1" x14ac:dyDescent="0.3">
      <c r="D25" s="73"/>
      <c r="E25" s="86">
        <v>44290</v>
      </c>
      <c r="F25" s="67" t="s">
        <v>47</v>
      </c>
      <c r="H25" s="73"/>
      <c r="I25" s="86">
        <v>44495</v>
      </c>
      <c r="J25" s="67" t="s">
        <v>47</v>
      </c>
      <c r="L25" s="73"/>
      <c r="M25" s="86">
        <v>44599</v>
      </c>
      <c r="N25" s="67" t="s">
        <v>47</v>
      </c>
      <c r="P25" s="73"/>
      <c r="Q25" s="130"/>
      <c r="R25" s="131" t="s">
        <v>47</v>
      </c>
      <c r="T25" s="72"/>
    </row>
    <row r="26" spans="1:21" ht="21.75" thickTop="1" x14ac:dyDescent="0.25">
      <c r="C26" s="95"/>
      <c r="D26" s="73"/>
      <c r="E26" s="87">
        <f>E24-E25</f>
        <v>30</v>
      </c>
      <c r="F26" s="64" t="s">
        <v>24</v>
      </c>
      <c r="H26" s="73"/>
      <c r="I26" s="87">
        <f>I24-I25</f>
        <v>9</v>
      </c>
      <c r="J26" s="64" t="s">
        <v>24</v>
      </c>
      <c r="L26" s="73"/>
      <c r="M26" s="87">
        <f>M24-M25</f>
        <v>25</v>
      </c>
      <c r="N26" s="64" t="s">
        <v>24</v>
      </c>
      <c r="P26" s="73"/>
      <c r="Q26" s="132">
        <f>Q24-Q25</f>
        <v>0</v>
      </c>
      <c r="R26" s="133" t="s">
        <v>24</v>
      </c>
      <c r="T26" s="72"/>
    </row>
    <row r="27" spans="1:21" x14ac:dyDescent="0.25">
      <c r="E27" s="48"/>
      <c r="F27" s="67"/>
      <c r="I27" s="48"/>
      <c r="J27" s="67"/>
      <c r="M27" s="48"/>
      <c r="N27" s="67"/>
      <c r="R27" s="131"/>
    </row>
    <row r="28" spans="1:21" x14ac:dyDescent="0.25">
      <c r="E28" s="47"/>
      <c r="I28" s="47"/>
      <c r="M28" s="47"/>
      <c r="Q28" s="134"/>
    </row>
    <row r="29" spans="1:21" x14ac:dyDescent="0.25">
      <c r="E29" s="47"/>
      <c r="F29" s="66" t="s">
        <v>45</v>
      </c>
      <c r="I29" s="47"/>
      <c r="J29" s="66" t="s">
        <v>45</v>
      </c>
      <c r="M29" s="47"/>
      <c r="N29" s="66" t="s">
        <v>45</v>
      </c>
      <c r="Q29" s="134"/>
      <c r="R29" s="129" t="s">
        <v>45</v>
      </c>
    </row>
    <row r="30" spans="1:21" x14ac:dyDescent="0.25">
      <c r="E30" s="94"/>
      <c r="F30" s="61" t="s">
        <v>46</v>
      </c>
      <c r="I30" s="94"/>
      <c r="J30" s="61" t="s">
        <v>46</v>
      </c>
      <c r="M30" s="94"/>
      <c r="N30" s="61" t="s">
        <v>46</v>
      </c>
      <c r="Q30" s="135"/>
      <c r="R30" t="s">
        <v>46</v>
      </c>
    </row>
    <row r="31" spans="1:21" x14ac:dyDescent="0.25">
      <c r="E31" s="94"/>
      <c r="I31" s="94"/>
      <c r="M31" s="94"/>
      <c r="Q31" s="135"/>
    </row>
  </sheetData>
  <mergeCells count="22">
    <mergeCell ref="B3:D3"/>
    <mergeCell ref="E3:H3"/>
    <mergeCell ref="B6:B7"/>
    <mergeCell ref="B8:C8"/>
    <mergeCell ref="E8:F8"/>
    <mergeCell ref="B4:D4"/>
    <mergeCell ref="E4:H4"/>
    <mergeCell ref="B5:D5"/>
    <mergeCell ref="E5:H5"/>
    <mergeCell ref="U3:U6"/>
    <mergeCell ref="I3:L3"/>
    <mergeCell ref="I4:L4"/>
    <mergeCell ref="I5:L5"/>
    <mergeCell ref="I8:J8"/>
    <mergeCell ref="M3:P3"/>
    <mergeCell ref="M4:P4"/>
    <mergeCell ref="M5:P5"/>
    <mergeCell ref="M8:N8"/>
    <mergeCell ref="Q3:T3"/>
    <mergeCell ref="Q4:T4"/>
    <mergeCell ref="Q5:T5"/>
    <mergeCell ref="Q8:R8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Daniel</cp:lastModifiedBy>
  <dcterms:created xsi:type="dcterms:W3CDTF">2018-03-05T11:36:05Z</dcterms:created>
  <dcterms:modified xsi:type="dcterms:W3CDTF">2022-02-09T20:06:45Z</dcterms:modified>
</cp:coreProperties>
</file>