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Resumo do Contrato" sheetId="1" r:id="rId1"/>
    <sheet name="Resumo por item" sheetId="2" r:id="rId2"/>
    <sheet name="Cronograma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F10" i="3" l="1"/>
  <c r="AH7" i="3"/>
  <c r="AI26" i="3"/>
  <c r="AK21" i="3"/>
  <c r="AK20" i="3"/>
  <c r="AK19" i="3"/>
  <c r="AK18" i="3"/>
  <c r="AK17" i="3"/>
  <c r="AK16" i="3"/>
  <c r="AK15" i="3"/>
  <c r="AD26" i="3"/>
  <c r="Y26" i="3"/>
  <c r="T26" i="3"/>
  <c r="O26" i="3"/>
  <c r="J26" i="3"/>
  <c r="E26" i="3"/>
  <c r="Z22" i="3"/>
  <c r="U22" i="3"/>
  <c r="W7" i="3" s="1"/>
  <c r="Q22" i="3"/>
  <c r="P22" i="3"/>
  <c r="AA21" i="3"/>
  <c r="AF21" i="3" s="1"/>
  <c r="V21" i="3"/>
  <c r="G21" i="3"/>
  <c r="L21" i="3" s="1"/>
  <c r="AF20" i="3"/>
  <c r="AA20" i="3"/>
  <c r="V20" i="3"/>
  <c r="G20" i="3"/>
  <c r="L20" i="3" s="1"/>
  <c r="V19" i="3"/>
  <c r="AA19" i="3" s="1"/>
  <c r="AF19" i="3" s="1"/>
  <c r="L19" i="3"/>
  <c r="G19" i="3"/>
  <c r="V18" i="3"/>
  <c r="AA18" i="3" s="1"/>
  <c r="AF18" i="3" s="1"/>
  <c r="L18" i="3"/>
  <c r="G18" i="3"/>
  <c r="AA17" i="3"/>
  <c r="AF17" i="3" s="1"/>
  <c r="V17" i="3"/>
  <c r="G17" i="3"/>
  <c r="L17" i="3" s="1"/>
  <c r="AF16" i="3"/>
  <c r="AA16" i="3"/>
  <c r="V16" i="3"/>
  <c r="G16" i="3"/>
  <c r="L16" i="3" s="1"/>
  <c r="V15" i="3"/>
  <c r="AA15" i="3" s="1"/>
  <c r="AF15" i="3" s="1"/>
  <c r="L15" i="3"/>
  <c r="G15" i="3"/>
  <c r="AA14" i="3"/>
  <c r="V14" i="3"/>
  <c r="V13" i="3"/>
  <c r="AA13" i="3" s="1"/>
  <c r="AF13" i="3" s="1"/>
  <c r="L13" i="3"/>
  <c r="G13" i="3"/>
  <c r="AA12" i="3"/>
  <c r="AF12" i="3" s="1"/>
  <c r="V12" i="3"/>
  <c r="G12" i="3"/>
  <c r="L12" i="3" s="1"/>
  <c r="AF11" i="3"/>
  <c r="AA11" i="3"/>
  <c r="V11" i="3"/>
  <c r="G11" i="3"/>
  <c r="L11" i="3" s="1"/>
  <c r="V10" i="3"/>
  <c r="AA10" i="3" s="1"/>
  <c r="L10" i="3"/>
  <c r="G10" i="3"/>
  <c r="AF7" i="3"/>
  <c r="AE14" i="3" s="1"/>
  <c r="AD7" i="3"/>
  <c r="AA7" i="3"/>
  <c r="Y7" i="3"/>
  <c r="V7" i="3"/>
  <c r="T7" i="3"/>
  <c r="R7" i="3"/>
  <c r="Q7" i="3"/>
  <c r="O7" i="3"/>
  <c r="L7" i="3"/>
  <c r="K14" i="3" s="1"/>
  <c r="J7" i="3"/>
  <c r="G7" i="3"/>
  <c r="F14" i="3" s="1"/>
  <c r="E7" i="3"/>
  <c r="C7" i="3"/>
  <c r="B4" i="3"/>
  <c r="B3" i="3"/>
  <c r="F25" i="2"/>
  <c r="H25" i="2" s="1"/>
  <c r="D25" i="2"/>
  <c r="H24" i="2"/>
  <c r="G24" i="2"/>
  <c r="I24" i="2" s="1"/>
  <c r="F24" i="2"/>
  <c r="G20" i="2"/>
  <c r="F20" i="2"/>
  <c r="D20" i="2"/>
  <c r="H19" i="2"/>
  <c r="G19" i="2"/>
  <c r="F19" i="2"/>
  <c r="D15" i="2"/>
  <c r="F14" i="2"/>
  <c r="H14" i="2" s="1"/>
  <c r="D10" i="2"/>
  <c r="F9" i="2"/>
  <c r="F10" i="2" s="1"/>
  <c r="D5" i="2"/>
  <c r="G4" i="2"/>
  <c r="G5" i="2" s="1"/>
  <c r="F4" i="2"/>
  <c r="F5" i="2" s="1"/>
  <c r="H20" i="1"/>
  <c r="G20" i="1"/>
  <c r="E20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5" i="1"/>
  <c r="F4" i="1"/>
  <c r="F20" i="1" s="1"/>
  <c r="AK22" i="3" l="1"/>
  <c r="AJ22" i="3"/>
  <c r="AL7" i="3" s="1"/>
  <c r="AM7" i="3" s="1"/>
  <c r="K22" i="3"/>
  <c r="M7" i="3" s="1"/>
  <c r="AA22" i="3"/>
  <c r="AB7" i="3" s="1"/>
  <c r="AF22" i="3"/>
  <c r="AF14" i="3"/>
  <c r="AE22" i="3"/>
  <c r="AG7" i="3" s="1"/>
  <c r="F22" i="3"/>
  <c r="H7" i="3" s="1"/>
  <c r="I7" i="3" s="1"/>
  <c r="G14" i="3"/>
  <c r="L14" i="3" s="1"/>
  <c r="L22" i="3" s="1"/>
  <c r="V22" i="3"/>
  <c r="G9" i="2"/>
  <c r="G25" i="2"/>
  <c r="I25" i="2" s="1"/>
  <c r="H9" i="2"/>
  <c r="H10" i="2" s="1"/>
  <c r="G14" i="2"/>
  <c r="F15" i="2"/>
  <c r="N7" i="3" l="1"/>
  <c r="S7" i="3" s="1"/>
  <c r="X7" i="3" s="1"/>
  <c r="AC7" i="3" s="1"/>
  <c r="H20" i="2"/>
  <c r="H15" i="2"/>
  <c r="I9" i="2"/>
  <c r="I10" i="2" s="1"/>
  <c r="G10" i="2"/>
  <c r="G22" i="3"/>
  <c r="G15" i="2"/>
  <c r="I19" i="2"/>
  <c r="I14" i="2"/>
  <c r="I15" i="2" l="1"/>
  <c r="I20" i="2"/>
</calcChain>
</file>

<file path=xl/sharedStrings.xml><?xml version="1.0" encoding="utf-8"?>
<sst xmlns="http://schemas.openxmlformats.org/spreadsheetml/2006/main" count="237" uniqueCount="102">
  <si>
    <t>Planilha de Controle de Contratos</t>
  </si>
  <si>
    <t>Contrato 39/2019/RER/IBR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</si>
  <si>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</si>
  <si>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</si>
  <si>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</si>
  <si>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</si>
  <si>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</si>
  <si>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</si>
  <si>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</si>
  <si>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</si>
  <si>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12/08/2019 A 11/08/2020</t>
  </si>
  <si>
    <t>23208.002474/2019-83</t>
  </si>
  <si>
    <t>Portaria 1106 - 05/09/2019</t>
  </si>
  <si>
    <t>Designação Fiscais</t>
  </si>
  <si>
    <t>23825.000401/2019-80</t>
  </si>
  <si>
    <t>ADITIVO Nº 01/2020 - 24/03/2020</t>
  </si>
  <si>
    <t>Reequilíbrio - Alteração de Tributo</t>
  </si>
  <si>
    <t>23825.000144/2020-10</t>
  </si>
  <si>
    <t>APOSTILAMENTO 01/2020 - 03/06/2020</t>
  </si>
  <si>
    <t>Repactuação</t>
  </si>
  <si>
    <t>23825.000225/2020-10</t>
  </si>
  <si>
    <t>ADITIVO Nº 02/2020 - 13/07/2020</t>
  </si>
  <si>
    <t>PRORROGAÇÃO</t>
  </si>
  <si>
    <t>12/08/2020 A 11/08/2021</t>
  </si>
  <si>
    <t>23825.000294/2020-23</t>
  </si>
  <si>
    <t>SUPRESSÃO</t>
  </si>
  <si>
    <t>23825.000294/2020-24</t>
  </si>
  <si>
    <t>ADITIVO Nº 03/2021 – 01/06/2021</t>
  </si>
  <si>
    <t>12/08/2021 A 11/08/2022</t>
  </si>
  <si>
    <t xml:space="preserve">23825.000480/2021-43 </t>
  </si>
  <si>
    <t>APOSTILAMENTO 02/2021 – 13/07/2021</t>
  </si>
  <si>
    <t xml:space="preserve"> 23825.000492/2021-78 </t>
  </si>
  <si>
    <t xml:space="preserve">Valor total do Contrato </t>
  </si>
  <si>
    <t>CONTRATO 39/2019/RER/IBR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</si>
  <si>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</si>
  <si>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</si>
  <si>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</si>
  <si>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</si>
  <si>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</si>
  <si>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</si>
  <si>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Zelador</t>
  </si>
  <si>
    <t>TOTAL</t>
  </si>
  <si>
    <t>Aditivo 01/2020 - Reequilíbrio Alteração Tributo -  a partir de 01/01/2020</t>
  </si>
  <si>
    <t>DIFERENÇA MENSAL DOS VALORES</t>
  </si>
  <si>
    <t>DIFERENÇA ANUAL DOS VALORES</t>
  </si>
  <si>
    <t>APOSTILAMENTO 01/2020 - REPACTUAÇÃO - a partir de 01/01/2020</t>
  </si>
  <si>
    <t>ADITIVO 02/2020 - SUPRESSÃO CUSTOS NÃO RENOVÁVEIS - a partir de 12/08/2020</t>
  </si>
  <si>
    <t>APOSTILAMENTO 02/2021 - REPACTUAÇÃO - a partir de 01/01/2021</t>
  </si>
  <si>
    <t>Aditivo 01/2020 - Reequilíbrio - Alteração Tributo</t>
  </si>
  <si>
    <t>Valor Acumulado</t>
  </si>
  <si>
    <t>Apostilamento 01/2020 - Repactuação</t>
  </si>
  <si>
    <t>Aditivo 02/2020 - Prorrogação</t>
  </si>
  <si>
    <t>Aditivo 02/2020 - Supressão Custos Não Renováveis</t>
  </si>
  <si>
    <t>Aditivo 03/2021 – Prorrogação</t>
  </si>
  <si>
    <t>Apostilamento 02/2021</t>
  </si>
  <si>
    <t>Vigência a partir de 01/01/2020</t>
  </si>
  <si>
    <t>Vigência de 12/08/2020 até 11/08/2021</t>
  </si>
  <si>
    <t>Vigência a partir de 12/08/2020</t>
  </si>
  <si>
    <t>Vigência de 12/08/2021 até 11/08/2022</t>
  </si>
  <si>
    <t>Vigência a partir de 01/01/2021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</si>
  <si>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</si>
  <si>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</si>
  <si>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</si>
  <si>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</si>
  <si>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</si>
  <si>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</si>
  <si>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</si>
  <si>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</si>
  <si>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</si>
  <si>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</si>
  <si>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AGO</t>
  </si>
  <si>
    <t>1º</t>
  </si>
  <si>
    <t>2º</t>
  </si>
  <si>
    <t>14ª</t>
  </si>
  <si>
    <t>SET</t>
  </si>
  <si>
    <t>3º</t>
  </si>
  <si>
    <t>OUT</t>
  </si>
  <si>
    <t>4º</t>
  </si>
  <si>
    <t>NOV</t>
  </si>
  <si>
    <t>5º</t>
  </si>
  <si>
    <t>DEZ</t>
  </si>
  <si>
    <t>6º</t>
  </si>
  <si>
    <t>JAN</t>
  </si>
  <si>
    <t>7º</t>
  </si>
  <si>
    <t>FEV</t>
  </si>
  <si>
    <t>8º</t>
  </si>
  <si>
    <t>MAR</t>
  </si>
  <si>
    <t>9º</t>
  </si>
  <si>
    <t>ABR</t>
  </si>
  <si>
    <t>10º</t>
  </si>
  <si>
    <t>MAI</t>
  </si>
  <si>
    <t>11º</t>
  </si>
  <si>
    <t>JUN</t>
  </si>
  <si>
    <t>12º</t>
  </si>
  <si>
    <t>JUL</t>
  </si>
  <si>
    <t>13º</t>
  </si>
  <si>
    <t>ultimo dia do período calculado</t>
  </si>
  <si>
    <t>d-1 do INÍCIO do período calculado</t>
  </si>
  <si>
    <t>entende-se do período proporcional</t>
  </si>
  <si>
    <t>Apostilamento 03/2022</t>
  </si>
  <si>
    <t>Vigência a partir de 01/01/2022</t>
  </si>
  <si>
    <t>R$  60.510,84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</si>
</sst>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\ #,##0.00;[Red]\-&quot;R$&quot;\ #,##0.00"/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dd/mm/yy;@"/>
    <numFmt numFmtId="169" formatCode="d/mmm"/>
  </numFmts>
  <fonts count="2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36"/>
      <color rgb="FF000000"/>
      <name val="Calibri"/>
      <family val="2"/>
      <charset val="1"/>
    </font>
    <font>
      <sz val="40"/>
      <color rgb="FF000000"/>
      <name val="Calibri"/>
      <family val="2"/>
      <charset val="1"/>
    </font>
    <font>
      <b/>
      <sz val="9"/>
      <color rgb="FF00B0F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0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8EB4E3"/>
        <bgColor rgb="FF95B3D7"/>
      </patternFill>
    </fill>
    <fill>
      <patternFill patternType="solid">
        <fgColor rgb="FF92D050"/>
        <bgColor rgb="FFC0C0C0"/>
      </patternFill>
    </fill>
    <fill>
      <patternFill patternType="solid">
        <fgColor rgb="FF95B3D7"/>
        <bgColor rgb="FF8EB4E3"/>
      </patternFill>
    </fill>
    <fill>
      <patternFill patternType="solid">
        <fgColor rgb="FF729FCF"/>
        <bgColor rgb="FF8EB4E3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auto="1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4">
    <xf numFmtId="0" fontId="0" fillId="0" borderId="0"/>
    <xf numFmtId="164" fontId="19" fillId="0" borderId="0" applyBorder="0" applyProtection="0"/>
    <xf numFmtId="9" fontId="19" fillId="0" borderId="0" applyBorder="0" applyProtection="0"/>
    <xf numFmtId="0" fontId="9" fillId="0" borderId="0" applyBorder="0" applyProtection="0"/>
  </cellStyleXfs>
  <cellXfs count="106">
    <xf numFmtId="0" fontId="0" fillId="0" borderId="0" xfId="0"/>
    <xf numFmtId="0" fontId="12" fillId="10" borderId="6" xfId="0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4" fontId="10" fillId="6" borderId="5" xfId="1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/>
    <xf numFmtId="0" fontId="1" fillId="0" borderId="1" xfId="0" applyFont="1" applyBorder="1" applyAlignment="1">
      <alignment vertical="center"/>
    </xf>
    <xf numFmtId="0" fontId="9" fillId="0" borderId="0" xfId="3" applyFont="1" applyBorder="1" applyAlignment="1" applyProtection="1"/>
    <xf numFmtId="166" fontId="1" fillId="0" borderId="0" xfId="0" applyNumberFormat="1" applyFont="1" applyBorder="1"/>
    <xf numFmtId="0" fontId="8" fillId="3" borderId="1" xfId="0" applyFont="1" applyFill="1" applyBorder="1" applyAlignment="1">
      <alignment horizontal="left" vertical="center"/>
    </xf>
    <xf numFmtId="164" fontId="1" fillId="0" borderId="1" xfId="1" applyFont="1" applyBorder="1" applyAlignment="1" applyProtection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1" fillId="0" borderId="0" xfId="0" applyNumberFormat="1" applyFont="1"/>
    <xf numFmtId="167" fontId="2" fillId="0" borderId="0" xfId="0" applyNumberFormat="1" applyFont="1"/>
    <xf numFmtId="10" fontId="1" fillId="0" borderId="0" xfId="2" applyNumberFormat="1" applyFont="1" applyBorder="1" applyAlignment="1" applyProtection="1"/>
    <xf numFmtId="167" fontId="1" fillId="0" borderId="0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/>
    <xf numFmtId="164" fontId="0" fillId="0" borderId="2" xfId="1" applyFont="1" applyBorder="1" applyAlignment="1" applyProtection="1"/>
    <xf numFmtId="0" fontId="10" fillId="4" borderId="2" xfId="0" applyFont="1" applyFill="1" applyBorder="1" applyAlignment="1">
      <alignment horizontal="center" vertical="center" wrapText="1"/>
    </xf>
    <xf numFmtId="167" fontId="0" fillId="0" borderId="2" xfId="0" applyNumberFormat="1" applyBorder="1"/>
    <xf numFmtId="0" fontId="10" fillId="0" borderId="2" xfId="0" applyFont="1" applyBorder="1"/>
    <xf numFmtId="164" fontId="10" fillId="0" borderId="2" xfId="1" applyFont="1" applyBorder="1" applyAlignment="1" applyProtection="1"/>
    <xf numFmtId="164" fontId="0" fillId="0" borderId="0" xfId="0" applyNumberFormat="1"/>
    <xf numFmtId="0" fontId="11" fillId="0" borderId="0" xfId="0" applyFont="1" applyBorder="1" applyAlignment="1">
      <alignment horizontal="right" vertical="center"/>
    </xf>
    <xf numFmtId="0" fontId="0" fillId="0" borderId="0" xfId="0" applyBorder="1"/>
    <xf numFmtId="164" fontId="0" fillId="0" borderId="0" xfId="1" applyFont="1" applyBorder="1" applyAlignment="1" applyProtection="1"/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7" xfId="1" applyFont="1" applyBorder="1" applyAlignment="1" applyProtection="1"/>
    <xf numFmtId="164" fontId="0" fillId="0" borderId="3" xfId="1" applyFont="1" applyBorder="1" applyAlignment="1" applyProtection="1"/>
    <xf numFmtId="164" fontId="0" fillId="0" borderId="6" xfId="1" applyFont="1" applyBorder="1" applyAlignment="1" applyProtection="1"/>
    <xf numFmtId="164" fontId="0" fillId="0" borderId="1" xfId="1" applyFont="1" applyBorder="1" applyAlignment="1" applyProtection="1"/>
    <xf numFmtId="167" fontId="0" fillId="9" borderId="3" xfId="0" applyNumberFormat="1" applyFill="1" applyBorder="1"/>
    <xf numFmtId="164" fontId="0" fillId="6" borderId="5" xfId="1" applyFont="1" applyFill="1" applyBorder="1" applyAlignment="1" applyProtection="1"/>
    <xf numFmtId="0" fontId="12" fillId="10" borderId="1" xfId="0" applyFont="1" applyFill="1" applyBorder="1" applyAlignment="1">
      <alignment horizontal="center"/>
    </xf>
    <xf numFmtId="0" fontId="0" fillId="0" borderId="8" xfId="0" applyBorder="1" applyAlignment="1"/>
    <xf numFmtId="164" fontId="0" fillId="0" borderId="8" xfId="0" applyNumberFormat="1" applyBorder="1" applyAlignment="1"/>
    <xf numFmtId="164" fontId="0" fillId="0" borderId="0" xfId="0" applyNumberFormat="1" applyBorder="1" applyAlignment="1"/>
    <xf numFmtId="164" fontId="11" fillId="0" borderId="0" xfId="1" applyFont="1" applyBorder="1" applyAlignment="1" applyProtection="1">
      <alignment horizontal="right" vertical="center"/>
    </xf>
    <xf numFmtId="164" fontId="10" fillId="0" borderId="1" xfId="1" applyFont="1" applyBorder="1" applyAlignment="1" applyProtection="1">
      <alignment horizontal="center" vertical="center"/>
    </xf>
    <xf numFmtId="164" fontId="10" fillId="0" borderId="1" xfId="1" applyFont="1" applyBorder="1" applyAlignment="1" applyProtection="1">
      <alignment horizontal="center" vertical="center" wrapText="1"/>
    </xf>
    <xf numFmtId="164" fontId="10" fillId="0" borderId="8" xfId="1" applyFont="1" applyBorder="1" applyAlignment="1" applyProtection="1">
      <alignment horizontal="center" vertical="center"/>
    </xf>
    <xf numFmtId="164" fontId="10" fillId="0" borderId="6" xfId="1" applyFont="1" applyBorder="1" applyAlignment="1" applyProtection="1">
      <alignment horizontal="center" vertical="center"/>
    </xf>
    <xf numFmtId="164" fontId="10" fillId="0" borderId="8" xfId="1" applyFont="1" applyBorder="1" applyAlignment="1" applyProtection="1">
      <alignment horizontal="center" vertical="center" wrapText="1"/>
    </xf>
    <xf numFmtId="167" fontId="13" fillId="10" borderId="0" xfId="0" applyNumberFormat="1" applyFont="1" applyFill="1" applyBorder="1" applyAlignment="1">
      <alignment horizontal="right" vertical="center"/>
    </xf>
    <xf numFmtId="0" fontId="0" fillId="0" borderId="8" xfId="0" applyBorder="1"/>
    <xf numFmtId="167" fontId="0" fillId="0" borderId="1" xfId="0" applyNumberFormat="1" applyBorder="1" applyAlignment="1">
      <alignment vertical="center"/>
    </xf>
    <xf numFmtId="167" fontId="0" fillId="0" borderId="8" xfId="0" applyNumberFormat="1" applyBorder="1"/>
    <xf numFmtId="164" fontId="0" fillId="0" borderId="1" xfId="1" applyFont="1" applyBorder="1" applyAlignment="1" applyProtection="1">
      <alignment horizontal="center" vertical="center"/>
    </xf>
    <xf numFmtId="164" fontId="15" fillId="0" borderId="0" xfId="0" applyNumberFormat="1" applyFont="1" applyBorder="1" applyAlignment="1">
      <alignment horizontal="center" vertical="center"/>
    </xf>
    <xf numFmtId="165" fontId="0" fillId="0" borderId="8" xfId="0" applyNumberFormat="1" applyBorder="1"/>
    <xf numFmtId="164" fontId="0" fillId="0" borderId="0" xfId="0" applyNumberFormat="1" applyBorder="1"/>
    <xf numFmtId="0" fontId="0" fillId="0" borderId="9" xfId="0" applyBorder="1"/>
    <xf numFmtId="167" fontId="0" fillId="0" borderId="0" xfId="0" applyNumberFormat="1" applyBorder="1"/>
    <xf numFmtId="168" fontId="0" fillId="0" borderId="10" xfId="0" applyNumberFormat="1" applyBorder="1" applyAlignment="1">
      <alignment horizontal="center"/>
    </xf>
    <xf numFmtId="0" fontId="16" fillId="0" borderId="0" xfId="0" applyFont="1" applyBorder="1"/>
    <xf numFmtId="168" fontId="0" fillId="0" borderId="11" xfId="0" applyNumberFormat="1" applyBorder="1" applyAlignment="1">
      <alignment horizontal="center"/>
    </xf>
    <xf numFmtId="0" fontId="17" fillId="0" borderId="0" xfId="0" applyFont="1" applyBorder="1"/>
    <xf numFmtId="0" fontId="18" fillId="0" borderId="0" xfId="0" applyFont="1" applyAlignment="1">
      <alignment horizontal="justify" vertical="center" readingOrder="1"/>
    </xf>
    <xf numFmtId="0" fontId="0" fillId="0" borderId="9" xfId="0" applyBorder="1" applyAlignment="1">
      <alignment horizontal="center" vertical="center"/>
    </xf>
    <xf numFmtId="0" fontId="10" fillId="0" borderId="0" xfId="0" applyFont="1" applyBorder="1"/>
    <xf numFmtId="168" fontId="0" fillId="0" borderId="0" xfId="0" applyNumberFormat="1" applyBorder="1"/>
    <xf numFmtId="169" fontId="0" fillId="0" borderId="0" xfId="0" applyNumberFormat="1" applyBorder="1"/>
    <xf numFmtId="164" fontId="14" fillId="0" borderId="1" xfId="1" applyFont="1" applyBorder="1" applyAlignment="1" applyProtection="1">
      <alignment horizontal="center" vertical="center"/>
    </xf>
    <xf numFmtId="164" fontId="14" fillId="0" borderId="6" xfId="1" applyFont="1" applyBorder="1" applyAlignment="1" applyProtection="1">
      <alignment horizontal="center" vertical="center"/>
    </xf>
    <xf numFmtId="164" fontId="15" fillId="0" borderId="1" xfId="1" applyFont="1" applyBorder="1" applyAlignment="1" applyProtection="1">
      <alignment horizontal="center" vertical="center"/>
    </xf>
    <xf numFmtId="0" fontId="20" fillId="0" borderId="0" xfId="0" applyFont="1"/>
    <xf numFmtId="8" fontId="20" fillId="0" borderId="0" xfId="0" applyNumberFormat="1" applyFont="1"/>
    <xf numFmtId="167" fontId="21" fillId="0" borderId="1" xfId="0" applyNumberFormat="1" applyFont="1" applyBorder="1" applyAlignment="1">
      <alignment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29FC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2" Type="http://schemas.openxmlformats.org/officeDocument/2006/relationships/hyperlink" Target="https://sei.ifmg.edu.br/sei/controlador.php?acao=arvore_visualizar&amp;acao_origem=procedimento_visualizar&amp;id_procedimento=645041&amp;infra_sistema=100000100&amp;infra_unidade_atual=110001864&amp;infra_hash=e9ebeb4cba3778403102de8d5889ae748fabcfced1c9d28814a921626567121b" TargetMode="External"/><Relationship Id="rId1" Type="http://schemas.openxmlformats.org/officeDocument/2006/relationships/hyperlink" Target="https://sei.ifmg.edu.br/sei/controlador.php?acao=arvore_visualizar&amp;acao_origem=procedimento_visualizar&amp;id_procedimento=601214&amp;infra_sistema=100000100&amp;infra_unidade_atual=110001864&amp;infra_hash=11beb7cfdc19b75ee019f115a32ddb13652907d8daa6c4698b4c33e1a437dc4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showGridLines="0" zoomScaleNormal="100" workbookViewId="0">
      <selection activeCell="B11" sqref="B11"/>
    </sheetView>
  </sheetViews>
  <sheetFormatPr defaultColWidth="9.140625" defaultRowHeight="15" x14ac:dyDescent="0.25"/>
  <cols>
    <col min="1" max="1" width="4.5703125" style="15" customWidth="1"/>
    <col min="2" max="2" width="35.7109375" style="15" customWidth="1"/>
    <col min="3" max="3" width="40.28515625" style="15" customWidth="1"/>
    <col min="4" max="4" width="24.5703125" style="15" customWidth="1"/>
    <col min="5" max="5" width="21" style="15" customWidth="1"/>
    <col min="6" max="6" width="20.5703125" style="15" customWidth="1"/>
    <col min="7" max="7" width="14.28515625" style="16" customWidth="1"/>
    <col min="8" max="8" width="14.140625" style="17" customWidth="1"/>
    <col min="9" max="9" width="20.42578125" style="15" customWidth="1"/>
    <col min="10" max="10" width="17" style="18" customWidth="1"/>
    <col min="11" max="11" width="13.7109375" style="18" customWidth="1"/>
    <col min="12" max="12" width="9.140625" style="15"/>
    <col min="13" max="13" width="17" style="15" customWidth="1"/>
    <col min="14" max="1024" width="9.140625" style="15"/>
  </cols>
  <sheetData>
    <row r="1" spans="2:11" ht="18.75" x14ac:dyDescent="0.3">
      <c r="C1" s="19" t="s">
        <v>0</v>
      </c>
    </row>
    <row r="3" spans="2:11" ht="15.75" x14ac:dyDescent="0.25">
      <c r="B3" s="20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2" t="s">
        <v>6</v>
      </c>
      <c r="H3" s="23" t="s">
        <v>7</v>
      </c>
      <c r="I3" s="21" t="s">
        <v>8</v>
      </c>
      <c r="J3" s="14"/>
      <c r="K3" s="14"/>
    </row>
    <row r="4" spans="2:11" x14ac:dyDescent="0.25">
      <c r="B4" s="24" t="s">
        <v>9</v>
      </c>
      <c r="C4" s="25"/>
      <c r="D4" s="26" t="s">
        <v>10</v>
      </c>
      <c r="E4" s="25">
        <v>51799.92</v>
      </c>
      <c r="F4" s="25">
        <f>E4/12</f>
        <v>4316.66</v>
      </c>
      <c r="G4" s="27"/>
      <c r="H4" s="28"/>
      <c r="I4" s="15" t="s">
        <v>11</v>
      </c>
      <c r="J4" s="29"/>
    </row>
    <row r="5" spans="2:11" x14ac:dyDescent="0.25">
      <c r="B5" s="24" t="s">
        <v>12</v>
      </c>
      <c r="C5" s="25" t="s">
        <v>13</v>
      </c>
      <c r="D5" s="30"/>
      <c r="E5" s="25"/>
      <c r="F5" s="25">
        <f>E5/12</f>
        <v>0</v>
      </c>
      <c r="G5" s="27"/>
      <c r="H5" s="28"/>
      <c r="I5" s="15" t="s">
        <v>14</v>
      </c>
      <c r="J5" s="29"/>
    </row>
    <row r="6" spans="2:11" x14ac:dyDescent="0.25">
      <c r="B6" s="24" t="s">
        <v>15</v>
      </c>
      <c r="C6" s="25" t="s">
        <v>16</v>
      </c>
      <c r="D6" s="30"/>
      <c r="E6" s="25">
        <v>-187.32</v>
      </c>
      <c r="F6" s="25">
        <f>E6/12</f>
        <v>-15.61</v>
      </c>
      <c r="G6" s="27"/>
      <c r="H6" s="28"/>
      <c r="I6" s="31" t="s">
        <v>17</v>
      </c>
      <c r="J6" s="29"/>
    </row>
    <row r="7" spans="2:11" x14ac:dyDescent="0.25">
      <c r="B7" s="24" t="s">
        <v>18</v>
      </c>
      <c r="C7" s="25" t="s">
        <v>19</v>
      </c>
      <c r="D7" s="26"/>
      <c r="E7" s="25">
        <v>2400.6</v>
      </c>
      <c r="F7" s="25">
        <f>E7/12</f>
        <v>200.04999999999998</v>
      </c>
      <c r="G7" s="27"/>
      <c r="H7" s="28"/>
      <c r="I7" s="26" t="s">
        <v>20</v>
      </c>
      <c r="J7" s="29"/>
    </row>
    <row r="8" spans="2:11" x14ac:dyDescent="0.25">
      <c r="B8" s="24" t="s">
        <v>21</v>
      </c>
      <c r="C8" s="25" t="s">
        <v>22</v>
      </c>
      <c r="D8" s="26" t="s">
        <v>23</v>
      </c>
      <c r="E8" s="25"/>
      <c r="F8" s="25"/>
      <c r="G8" s="27"/>
      <c r="H8" s="28"/>
      <c r="I8" s="31" t="s">
        <v>24</v>
      </c>
      <c r="J8" s="29"/>
    </row>
    <row r="9" spans="2:11" x14ac:dyDescent="0.25">
      <c r="B9" s="24" t="s">
        <v>21</v>
      </c>
      <c r="C9" s="25" t="s">
        <v>25</v>
      </c>
      <c r="D9" s="26"/>
      <c r="E9" s="25">
        <v>-522</v>
      </c>
      <c r="F9" s="25">
        <f t="shared" ref="F9:F19" si="0">E9/12</f>
        <v>-43.5</v>
      </c>
      <c r="G9" s="27"/>
      <c r="H9" s="28">
        <v>9.5999999999999992E-3</v>
      </c>
      <c r="I9" s="31" t="s">
        <v>26</v>
      </c>
      <c r="J9" s="29"/>
    </row>
    <row r="10" spans="2:11" x14ac:dyDescent="0.25">
      <c r="B10" s="24" t="s">
        <v>27</v>
      </c>
      <c r="C10" s="25" t="s">
        <v>22</v>
      </c>
      <c r="D10" s="30" t="s">
        <v>28</v>
      </c>
      <c r="E10" s="25">
        <v>0</v>
      </c>
      <c r="F10" s="25">
        <f t="shared" si="0"/>
        <v>0</v>
      </c>
      <c r="G10" s="27"/>
      <c r="H10" s="28"/>
      <c r="I10" s="30" t="s">
        <v>29</v>
      </c>
      <c r="J10" s="29"/>
    </row>
    <row r="11" spans="2:11" x14ac:dyDescent="0.25">
      <c r="B11" s="24" t="s">
        <v>30</v>
      </c>
      <c r="C11" s="25" t="s">
        <v>19</v>
      </c>
      <c r="D11" s="30"/>
      <c r="E11" s="25">
        <v>2029.8</v>
      </c>
      <c r="F11" s="25">
        <f t="shared" si="0"/>
        <v>169.15</v>
      </c>
      <c r="G11" s="27"/>
      <c r="H11" s="28"/>
      <c r="I11" s="30" t="s">
        <v>31</v>
      </c>
      <c r="J11" s="29"/>
    </row>
    <row r="12" spans="2:11" x14ac:dyDescent="0.25">
      <c r="B12" s="24"/>
      <c r="C12" s="25"/>
      <c r="D12" s="30"/>
      <c r="E12" s="25"/>
      <c r="F12" s="25">
        <f t="shared" si="0"/>
        <v>0</v>
      </c>
      <c r="G12" s="27"/>
      <c r="H12" s="28"/>
      <c r="I12" s="30"/>
      <c r="J12" s="29"/>
      <c r="K12" s="32"/>
    </row>
    <row r="13" spans="2:11" x14ac:dyDescent="0.25">
      <c r="B13" s="24"/>
      <c r="C13" s="25"/>
      <c r="D13" s="30"/>
      <c r="E13" s="25"/>
      <c r="F13" s="25">
        <f t="shared" si="0"/>
        <v>0</v>
      </c>
      <c r="G13" s="27"/>
      <c r="H13" s="28"/>
      <c r="I13" s="30"/>
      <c r="J13" s="29"/>
      <c r="K13" s="32"/>
    </row>
    <row r="14" spans="2:11" x14ac:dyDescent="0.25">
      <c r="B14" s="24"/>
      <c r="C14" s="25"/>
      <c r="D14" s="30"/>
      <c r="E14" s="25"/>
      <c r="F14" s="25">
        <f t="shared" si="0"/>
        <v>0</v>
      </c>
      <c r="G14" s="27"/>
      <c r="H14" s="28"/>
      <c r="I14" s="30"/>
      <c r="J14" s="29"/>
      <c r="K14" s="32"/>
    </row>
    <row r="15" spans="2:11" x14ac:dyDescent="0.25">
      <c r="B15" s="24"/>
      <c r="C15" s="25"/>
      <c r="D15" s="30"/>
      <c r="E15" s="25"/>
      <c r="F15" s="25">
        <f t="shared" si="0"/>
        <v>0</v>
      </c>
      <c r="G15" s="27"/>
      <c r="H15" s="28"/>
      <c r="I15" s="30"/>
      <c r="J15" s="29"/>
      <c r="K15" s="32"/>
    </row>
    <row r="16" spans="2:11" x14ac:dyDescent="0.25">
      <c r="B16" s="24"/>
      <c r="C16" s="25"/>
      <c r="D16" s="30"/>
      <c r="E16" s="25"/>
      <c r="F16" s="25">
        <f t="shared" si="0"/>
        <v>0</v>
      </c>
      <c r="G16" s="27"/>
      <c r="H16" s="28"/>
      <c r="I16" s="30"/>
      <c r="J16" s="29"/>
      <c r="K16" s="32"/>
    </row>
    <row r="17" spans="2:11" x14ac:dyDescent="0.25">
      <c r="B17" s="24"/>
      <c r="C17" s="25"/>
      <c r="D17" s="30"/>
      <c r="E17" s="25"/>
      <c r="F17" s="25">
        <f t="shared" si="0"/>
        <v>0</v>
      </c>
      <c r="G17" s="27"/>
      <c r="H17" s="28"/>
      <c r="I17" s="30"/>
      <c r="J17" s="29"/>
      <c r="K17" s="32"/>
    </row>
    <row r="18" spans="2:11" x14ac:dyDescent="0.25">
      <c r="B18" s="24"/>
      <c r="C18" s="25"/>
      <c r="D18" s="30"/>
      <c r="E18" s="25"/>
      <c r="F18" s="25">
        <f t="shared" si="0"/>
        <v>0</v>
      </c>
      <c r="G18" s="27"/>
      <c r="H18" s="28"/>
      <c r="I18" s="30"/>
      <c r="J18" s="29"/>
      <c r="K18" s="32"/>
    </row>
    <row r="19" spans="2:11" x14ac:dyDescent="0.25">
      <c r="B19" s="33"/>
      <c r="C19" s="34"/>
      <c r="D19" s="30"/>
      <c r="E19" s="25"/>
      <c r="F19" s="25">
        <f t="shared" si="0"/>
        <v>0</v>
      </c>
      <c r="G19" s="27"/>
      <c r="H19" s="28"/>
      <c r="I19" s="30"/>
      <c r="J19" s="29"/>
      <c r="K19" s="32"/>
    </row>
    <row r="20" spans="2:11" x14ac:dyDescent="0.25">
      <c r="B20" s="35" t="s">
        <v>32</v>
      </c>
      <c r="C20" s="36"/>
      <c r="D20" s="37"/>
      <c r="E20" s="36">
        <f>SUM(E4:E19)</f>
        <v>55521</v>
      </c>
      <c r="F20" s="36">
        <f>SUM(F4:F19)</f>
        <v>4626.75</v>
      </c>
      <c r="G20" s="38">
        <f>SUM(G4:G19)</f>
        <v>0</v>
      </c>
      <c r="H20" s="39">
        <f>SUM(H4:H19)</f>
        <v>9.5999999999999992E-3</v>
      </c>
      <c r="I20" s="37"/>
      <c r="J20" s="40"/>
    </row>
    <row r="21" spans="2:11" x14ac:dyDescent="0.25">
      <c r="C21" s="29"/>
      <c r="E21" s="29"/>
      <c r="F21" s="29"/>
      <c r="G21" s="41"/>
      <c r="H21" s="42"/>
    </row>
    <row r="22" spans="2:11" x14ac:dyDescent="0.25">
      <c r="E22" s="29"/>
      <c r="F22" s="43"/>
      <c r="G22" s="44"/>
    </row>
    <row r="23" spans="2:11" x14ac:dyDescent="0.25">
      <c r="E23" s="45"/>
      <c r="G23" s="44"/>
      <c r="J23" s="46"/>
    </row>
    <row r="24" spans="2:11" x14ac:dyDescent="0.25">
      <c r="G24" s="44"/>
    </row>
    <row r="25" spans="2:11" x14ac:dyDescent="0.25">
      <c r="E25" s="43"/>
      <c r="G25" s="44"/>
    </row>
    <row r="26" spans="2:11" x14ac:dyDescent="0.25">
      <c r="G26" s="44"/>
    </row>
  </sheetData>
  <mergeCells count="1">
    <mergeCell ref="J3:K3"/>
  </mergeCells>
  <conditionalFormatting sqref="C1:C9 C11:C13 C20:C1048576">
    <cfRule type="containsText" dxfId="9" priority="2" operator="containsText" text="acréscimo">
      <formula>NOT(ISERROR(SEARCH("acréscimo",C1)))</formula>
    </cfRule>
    <cfRule type="containsText" dxfId="8" priority="3" operator="containsText" text="supressão">
      <formula>NOT(ISERROR(SEARCH("supressão",C1)))</formula>
    </cfRule>
  </conditionalFormatting>
  <conditionalFormatting sqref="C10">
    <cfRule type="containsText" dxfId="7" priority="4" operator="containsText" text="acréscimo">
      <formula>NOT(ISERROR(SEARCH("acréscimo",C10)))</formula>
    </cfRule>
    <cfRule type="containsText" dxfId="6" priority="5" operator="containsText" text="supressão">
      <formula>NOT(ISERROR(SEARCH("supressão",C10)))</formula>
    </cfRule>
  </conditionalFormatting>
  <conditionalFormatting sqref="C14">
    <cfRule type="containsText" dxfId="5" priority="6" operator="containsText" text="acréscimo">
      <formula>NOT(ISERROR(SEARCH("acréscimo",C14)))</formula>
    </cfRule>
    <cfRule type="containsText" dxfId="4" priority="7" operator="containsText" text="supressão">
      <formula>NOT(ISERROR(SEARCH("supressão",C14)))</formula>
    </cfRule>
  </conditionalFormatting>
  <conditionalFormatting sqref="C15">
    <cfRule type="containsText" dxfId="3" priority="8" operator="containsText" text="acréscimo">
      <formula>NOT(ISERROR(SEARCH("acréscimo",C15)))</formula>
    </cfRule>
    <cfRule type="containsText" dxfId="2" priority="9" operator="containsText" text="supressão">
      <formula>NOT(ISERROR(SEARCH("supressão",C15)))</formula>
    </cfRule>
  </conditionalFormatting>
  <conditionalFormatting sqref="C16:C19">
    <cfRule type="containsText" dxfId="1" priority="10" operator="containsText" text="acréscimo">
      <formula>NOT(ISERROR(SEARCH("acréscimo",C16)))</formula>
    </cfRule>
    <cfRule type="containsText" dxfId="0" priority="11" operator="containsText" text="supressão">
      <formula>NOT(ISERROR(SEARCH("supressão",C16)))</formula>
    </cfRule>
  </conditionalFormatting>
  <hyperlinks>
    <hyperlink ref="I6" r:id="rId1"/>
    <hyperlink ref="I8" r:id="rId2"/>
    <hyperlink ref="I9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"/>
  <sheetViews>
    <sheetView showGridLines="0" topLeftCell="A9" zoomScale="90" zoomScaleNormal="90" workbookViewId="0">
      <selection activeCell="I26" sqref="I26"/>
    </sheetView>
  </sheetViews>
  <sheetFormatPr defaultColWidth="8.5703125" defaultRowHeight="15" x14ac:dyDescent="0.25"/>
  <cols>
    <col min="2" max="2" width="5.28515625" customWidth="1"/>
    <col min="3" max="3" width="38.28515625" customWidth="1"/>
    <col min="4" max="8" width="15.85546875" customWidth="1"/>
    <col min="9" max="9" width="16.85546875" customWidth="1"/>
    <col min="10" max="10" width="9.5703125" customWidth="1"/>
    <col min="11" max="11" width="15.28515625" customWidth="1"/>
  </cols>
  <sheetData>
    <row r="2" spans="2:9" x14ac:dyDescent="0.25">
      <c r="B2" s="13" t="s">
        <v>33</v>
      </c>
      <c r="C2" s="13"/>
      <c r="D2" s="13"/>
      <c r="E2" s="13"/>
      <c r="F2" s="13"/>
      <c r="G2" s="13"/>
    </row>
    <row r="3" spans="2:9" ht="45" x14ac:dyDescent="0.25">
      <c r="B3" s="47" t="s">
        <v>34</v>
      </c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</row>
    <row r="4" spans="2:9" x14ac:dyDescent="0.25">
      <c r="B4" s="49">
        <v>1</v>
      </c>
      <c r="C4" s="50" t="s">
        <v>40</v>
      </c>
      <c r="D4" s="50">
        <v>1</v>
      </c>
      <c r="E4" s="51">
        <v>4316.66</v>
      </c>
      <c r="F4" s="51">
        <f>D4*E4</f>
        <v>4316.66</v>
      </c>
      <c r="G4" s="51">
        <f>12*F4</f>
        <v>51799.92</v>
      </c>
    </row>
    <row r="5" spans="2:9" x14ac:dyDescent="0.25">
      <c r="B5" s="12" t="s">
        <v>41</v>
      </c>
      <c r="C5" s="12"/>
      <c r="D5" s="50">
        <f>SUM(D4:D4)</f>
        <v>1</v>
      </c>
      <c r="E5" s="51"/>
      <c r="F5" s="51">
        <f>SUM(F4:F4)</f>
        <v>4316.66</v>
      </c>
      <c r="G5" s="51">
        <f>SUM(G4:G4)</f>
        <v>51799.92</v>
      </c>
    </row>
    <row r="7" spans="2:9" x14ac:dyDescent="0.25">
      <c r="B7" s="13" t="s">
        <v>42</v>
      </c>
      <c r="C7" s="13"/>
      <c r="D7" s="13"/>
      <c r="E7" s="13"/>
      <c r="F7" s="13"/>
      <c r="G7" s="13"/>
    </row>
    <row r="8" spans="2:9" ht="45" x14ac:dyDescent="0.25">
      <c r="B8" s="47" t="s">
        <v>34</v>
      </c>
      <c r="C8" s="48" t="s">
        <v>35</v>
      </c>
      <c r="D8" s="48" t="s">
        <v>36</v>
      </c>
      <c r="E8" s="48" t="s">
        <v>37</v>
      </c>
      <c r="F8" s="48" t="s">
        <v>38</v>
      </c>
      <c r="G8" s="48" t="s">
        <v>39</v>
      </c>
      <c r="H8" s="52" t="s">
        <v>43</v>
      </c>
      <c r="I8" s="52" t="s">
        <v>44</v>
      </c>
    </row>
    <row r="9" spans="2:9" x14ac:dyDescent="0.25">
      <c r="B9" s="49">
        <v>1</v>
      </c>
      <c r="C9" s="50" t="s">
        <v>40</v>
      </c>
      <c r="D9" s="50">
        <v>1</v>
      </c>
      <c r="E9" s="51">
        <v>4301.05</v>
      </c>
      <c r="F9" s="51">
        <f>D9*E9</f>
        <v>4301.05</v>
      </c>
      <c r="G9" s="51">
        <f>12*F9</f>
        <v>51612.600000000006</v>
      </c>
      <c r="H9" s="53">
        <f>F9-F4</f>
        <v>-15.609999999999673</v>
      </c>
      <c r="I9" s="53">
        <f>G9-G4</f>
        <v>-187.31999999999243</v>
      </c>
    </row>
    <row r="10" spans="2:9" x14ac:dyDescent="0.25">
      <c r="B10" s="11" t="s">
        <v>41</v>
      </c>
      <c r="C10" s="11"/>
      <c r="D10" s="54">
        <f>SUM(D9:D9)</f>
        <v>1</v>
      </c>
      <c r="E10" s="55"/>
      <c r="F10" s="55">
        <f>SUM(F9:F9)</f>
        <v>4301.05</v>
      </c>
      <c r="G10" s="55">
        <f>SUM(G9:G9)</f>
        <v>51612.600000000006</v>
      </c>
      <c r="H10" s="53">
        <f>SUM(H9:H9)</f>
        <v>-15.609999999999673</v>
      </c>
      <c r="I10" s="53">
        <f>SUM(I9:I9)</f>
        <v>-187.31999999999243</v>
      </c>
    </row>
    <row r="12" spans="2:9" x14ac:dyDescent="0.25">
      <c r="B12" s="13" t="s">
        <v>45</v>
      </c>
      <c r="C12" s="13"/>
      <c r="D12" s="13"/>
      <c r="E12" s="13"/>
      <c r="F12" s="13"/>
      <c r="G12" s="13"/>
    </row>
    <row r="13" spans="2:9" ht="45" x14ac:dyDescent="0.25">
      <c r="B13" s="47" t="s">
        <v>34</v>
      </c>
      <c r="C13" s="48" t="s">
        <v>35</v>
      </c>
      <c r="D13" s="48" t="s">
        <v>36</v>
      </c>
      <c r="E13" s="48" t="s">
        <v>37</v>
      </c>
      <c r="F13" s="48" t="s">
        <v>38</v>
      </c>
      <c r="G13" s="48" t="s">
        <v>39</v>
      </c>
      <c r="H13" s="52" t="s">
        <v>43</v>
      </c>
      <c r="I13" s="52" t="s">
        <v>44</v>
      </c>
    </row>
    <row r="14" spans="2:9" x14ac:dyDescent="0.25">
      <c r="B14" s="49">
        <v>1</v>
      </c>
      <c r="C14" s="50" t="s">
        <v>40</v>
      </c>
      <c r="D14" s="50">
        <v>1</v>
      </c>
      <c r="E14" s="51">
        <v>4501.1000000000004</v>
      </c>
      <c r="F14" s="51">
        <f>D14*E14</f>
        <v>4501.1000000000004</v>
      </c>
      <c r="G14" s="51">
        <f>12*F14</f>
        <v>54013.200000000004</v>
      </c>
      <c r="H14" s="53">
        <f>F14-F9</f>
        <v>200.05000000000018</v>
      </c>
      <c r="I14" s="53">
        <f>G14-G9</f>
        <v>2400.5999999999985</v>
      </c>
    </row>
    <row r="15" spans="2:9" x14ac:dyDescent="0.25">
      <c r="B15" s="11" t="s">
        <v>41</v>
      </c>
      <c r="C15" s="11"/>
      <c r="D15" s="54">
        <f>SUM(D14:D14)</f>
        <v>1</v>
      </c>
      <c r="E15" s="55"/>
      <c r="F15" s="55">
        <f>SUM(F14:F14)</f>
        <v>4501.1000000000004</v>
      </c>
      <c r="G15" s="55">
        <f>SUM(G14:G14)</f>
        <v>54013.200000000004</v>
      </c>
      <c r="H15" s="53">
        <f>F15-F10</f>
        <v>200.05000000000018</v>
      </c>
      <c r="I15" s="53">
        <f>G15-G10</f>
        <v>2400.5999999999985</v>
      </c>
    </row>
    <row r="16" spans="2:9" x14ac:dyDescent="0.25">
      <c r="F16" s="56"/>
      <c r="G16" s="56"/>
    </row>
    <row r="17" spans="2:9" x14ac:dyDescent="0.25">
      <c r="B17" s="13" t="s">
        <v>46</v>
      </c>
      <c r="C17" s="13"/>
      <c r="D17" s="13"/>
      <c r="E17" s="13"/>
      <c r="F17" s="13"/>
      <c r="G17" s="13"/>
    </row>
    <row r="18" spans="2:9" ht="45" x14ac:dyDescent="0.25">
      <c r="B18" s="47" t="s">
        <v>34</v>
      </c>
      <c r="C18" s="48" t="s">
        <v>35</v>
      </c>
      <c r="D18" s="48" t="s">
        <v>36</v>
      </c>
      <c r="E18" s="48" t="s">
        <v>37</v>
      </c>
      <c r="F18" s="48" t="s">
        <v>38</v>
      </c>
      <c r="G18" s="48" t="s">
        <v>39</v>
      </c>
      <c r="H18" s="52" t="s">
        <v>43</v>
      </c>
      <c r="I18" s="52" t="s">
        <v>44</v>
      </c>
    </row>
    <row r="19" spans="2:9" x14ac:dyDescent="0.25">
      <c r="B19" s="49">
        <v>1</v>
      </c>
      <c r="C19" s="50" t="s">
        <v>40</v>
      </c>
      <c r="D19" s="50">
        <v>1</v>
      </c>
      <c r="E19" s="51">
        <v>4457.6000000000004</v>
      </c>
      <c r="F19" s="51">
        <f>D19*E19</f>
        <v>4457.6000000000004</v>
      </c>
      <c r="G19" s="51">
        <f>12*F19</f>
        <v>53491.200000000004</v>
      </c>
      <c r="H19" s="53">
        <f>F19-F14</f>
        <v>-43.5</v>
      </c>
      <c r="I19" s="53">
        <f>G19-G14</f>
        <v>-522</v>
      </c>
    </row>
    <row r="20" spans="2:9" x14ac:dyDescent="0.25">
      <c r="B20" s="11" t="s">
        <v>41</v>
      </c>
      <c r="C20" s="11"/>
      <c r="D20" s="54">
        <f>SUM(D19:D19)</f>
        <v>1</v>
      </c>
      <c r="E20" s="55"/>
      <c r="F20" s="55">
        <f>SUM(F19:F19)</f>
        <v>4457.6000000000004</v>
      </c>
      <c r="G20" s="55">
        <f>SUM(G19:G19)</f>
        <v>53491.200000000004</v>
      </c>
      <c r="H20" s="53">
        <f>F20-F15</f>
        <v>-43.5</v>
      </c>
      <c r="I20" s="53">
        <f>G20-G15</f>
        <v>-522</v>
      </c>
    </row>
    <row r="22" spans="2:9" x14ac:dyDescent="0.25">
      <c r="B22" s="13" t="s">
        <v>47</v>
      </c>
      <c r="C22" s="13"/>
      <c r="D22" s="13"/>
      <c r="E22" s="13"/>
      <c r="F22" s="13"/>
      <c r="G22" s="13"/>
    </row>
    <row r="23" spans="2:9" ht="45" x14ac:dyDescent="0.25">
      <c r="B23" s="47" t="s">
        <v>34</v>
      </c>
      <c r="C23" s="48" t="s">
        <v>35</v>
      </c>
      <c r="D23" s="48" t="s">
        <v>36</v>
      </c>
      <c r="E23" s="48" t="s">
        <v>37</v>
      </c>
      <c r="F23" s="48" t="s">
        <v>38</v>
      </c>
      <c r="G23" s="48" t="s">
        <v>39</v>
      </c>
      <c r="H23" s="52" t="s">
        <v>43</v>
      </c>
      <c r="I23" s="52" t="s">
        <v>44</v>
      </c>
    </row>
    <row r="24" spans="2:9" x14ac:dyDescent="0.25">
      <c r="B24" s="49">
        <v>1</v>
      </c>
      <c r="C24" s="50" t="s">
        <v>40</v>
      </c>
      <c r="D24" s="50">
        <v>1</v>
      </c>
      <c r="E24" s="51">
        <v>4626.75</v>
      </c>
      <c r="F24" s="51">
        <f>D24*E24</f>
        <v>4626.75</v>
      </c>
      <c r="G24" s="51">
        <f>12*F24</f>
        <v>55521</v>
      </c>
      <c r="H24" s="53">
        <f>F24-F19</f>
        <v>169.14999999999964</v>
      </c>
      <c r="I24" s="53">
        <f>G24-G19</f>
        <v>2029.7999999999956</v>
      </c>
    </row>
    <row r="25" spans="2:9" x14ac:dyDescent="0.25">
      <c r="B25" s="11" t="s">
        <v>41</v>
      </c>
      <c r="C25" s="11"/>
      <c r="D25" s="54">
        <f>SUM(D24:D24)</f>
        <v>1</v>
      </c>
      <c r="E25" s="55"/>
      <c r="F25" s="55">
        <f>SUM(F24:F24)</f>
        <v>4626.75</v>
      </c>
      <c r="G25" s="55">
        <f>SUM(G24:G24)</f>
        <v>55521</v>
      </c>
      <c r="H25" s="53">
        <f>F25-F20</f>
        <v>169.14999999999964</v>
      </c>
      <c r="I25" s="53">
        <f>G25-G20</f>
        <v>2029.7999999999956</v>
      </c>
    </row>
  </sheetData>
  <mergeCells count="10">
    <mergeCell ref="B15:C15"/>
    <mergeCell ref="B17:G17"/>
    <mergeCell ref="B20:C20"/>
    <mergeCell ref="B22:G22"/>
    <mergeCell ref="B25:C25"/>
    <mergeCell ref="B2:G2"/>
    <mergeCell ref="B5:C5"/>
    <mergeCell ref="B7:G7"/>
    <mergeCell ref="B10:C10"/>
    <mergeCell ref="B12:G12"/>
  </mergeCells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showGridLines="0" tabSelected="1" zoomScale="110" zoomScaleNormal="110" workbookViewId="0">
      <pane xSplit="1" topLeftCell="AB1" activePane="topRight" state="frozen"/>
      <selection activeCell="A2" sqref="A2"/>
      <selection pane="topRight" activeCell="AM7" sqref="AM7"/>
    </sheetView>
  </sheetViews>
  <sheetFormatPr defaultColWidth="9.140625" defaultRowHeight="15" x14ac:dyDescent="0.25"/>
  <cols>
    <col min="1" max="1" width="5.5703125" style="57" customWidth="1"/>
    <col min="2" max="2" width="11.42578125" style="58" customWidth="1"/>
    <col min="3" max="3" width="17.85546875" style="58" customWidth="1"/>
    <col min="4" max="4" width="19.140625" style="58" customWidth="1"/>
    <col min="5" max="5" width="13.85546875" style="58" customWidth="1"/>
    <col min="6" max="7" width="15.28515625" style="58" customWidth="1"/>
    <col min="8" max="8" width="16" style="58" customWidth="1"/>
    <col min="9" max="9" width="16.7109375" style="59" customWidth="1"/>
    <col min="10" max="10" width="12.85546875" style="58" customWidth="1"/>
    <col min="11" max="11" width="25.7109375" style="58" customWidth="1"/>
    <col min="12" max="12" width="12.7109375" style="58" customWidth="1"/>
    <col min="13" max="13" width="11.7109375" style="58" customWidth="1"/>
    <col min="14" max="14" width="16.85546875" style="58" customWidth="1"/>
    <col min="15" max="15" width="12.85546875" style="58" customWidth="1"/>
    <col min="16" max="16" width="25.7109375" style="58" customWidth="1"/>
    <col min="17" max="18" width="12.7109375" style="58" customWidth="1"/>
    <col min="19" max="19" width="16.85546875" style="58" customWidth="1"/>
    <col min="20" max="20" width="12.28515625" style="58" customWidth="1"/>
    <col min="21" max="21" width="25.7109375" style="58" customWidth="1"/>
    <col min="22" max="23" width="12.7109375" style="58" customWidth="1"/>
    <col min="24" max="24" width="16.85546875" style="58" customWidth="1"/>
    <col min="25" max="25" width="12.28515625" style="58" customWidth="1"/>
    <col min="26" max="26" width="25.7109375" style="58" customWidth="1"/>
    <col min="27" max="28" width="12.7109375" style="58" customWidth="1"/>
    <col min="29" max="29" width="16.85546875" style="58" customWidth="1"/>
    <col min="30" max="30" width="12.28515625" style="58" customWidth="1"/>
    <col min="31" max="31" width="25.7109375" style="58" customWidth="1"/>
    <col min="32" max="33" width="12.7109375" style="58" customWidth="1"/>
    <col min="34" max="34" width="16.85546875" style="58" customWidth="1"/>
    <col min="35" max="35" width="12.28515625" style="58" bestFit="1" customWidth="1"/>
    <col min="36" max="36" width="11.140625" style="58" bestFit="1" customWidth="1"/>
    <col min="37" max="37" width="11.7109375" style="58" bestFit="1" customWidth="1"/>
    <col min="38" max="1024" width="9.140625" style="58"/>
  </cols>
  <sheetData>
    <row r="1" spans="1:39" x14ac:dyDescent="0.25">
      <c r="I1" s="58"/>
    </row>
    <row r="2" spans="1:39" x14ac:dyDescent="0.25">
      <c r="I2" s="58"/>
    </row>
    <row r="3" spans="1:39" ht="13.9" customHeight="1" x14ac:dyDescent="0.25">
      <c r="B3" s="10" t="str">
        <f>'Resumo do Contrato'!B3</f>
        <v>Contrato 39/2019/RER/IBR</v>
      </c>
      <c r="C3" s="10"/>
      <c r="D3" s="10"/>
      <c r="E3" s="9" t="s">
        <v>48</v>
      </c>
      <c r="F3" s="9"/>
      <c r="G3" s="9"/>
      <c r="H3" s="9"/>
      <c r="I3" s="8" t="s">
        <v>49</v>
      </c>
      <c r="J3" s="9" t="s">
        <v>50</v>
      </c>
      <c r="K3" s="9"/>
      <c r="L3" s="9"/>
      <c r="M3" s="9"/>
      <c r="N3" s="8" t="s">
        <v>49</v>
      </c>
      <c r="O3" s="7" t="s">
        <v>51</v>
      </c>
      <c r="P3" s="7"/>
      <c r="Q3" s="7"/>
      <c r="R3" s="7"/>
      <c r="S3" s="8" t="s">
        <v>49</v>
      </c>
      <c r="T3" s="6" t="s">
        <v>52</v>
      </c>
      <c r="U3" s="6"/>
      <c r="V3" s="6"/>
      <c r="W3" s="6"/>
      <c r="X3" s="8" t="s">
        <v>49</v>
      </c>
      <c r="Y3" s="7" t="s">
        <v>53</v>
      </c>
      <c r="Z3" s="7"/>
      <c r="AA3" s="7"/>
      <c r="AB3" s="7"/>
      <c r="AC3" s="8" t="s">
        <v>49</v>
      </c>
      <c r="AD3" s="5" t="s">
        <v>54</v>
      </c>
      <c r="AE3" s="5"/>
      <c r="AF3" s="5"/>
      <c r="AG3" s="5"/>
      <c r="AH3" s="8" t="s">
        <v>49</v>
      </c>
      <c r="AI3" s="5" t="s">
        <v>99</v>
      </c>
      <c r="AJ3" s="5"/>
      <c r="AK3" s="5"/>
      <c r="AL3" s="5"/>
      <c r="AM3" s="8" t="s">
        <v>49</v>
      </c>
    </row>
    <row r="4" spans="1:39" x14ac:dyDescent="0.25">
      <c r="B4" s="4" t="str">
        <f>'Resumo do Contrato'!D4</f>
        <v>12/08/2019 A 11/08/2020</v>
      </c>
      <c r="C4" s="4"/>
      <c r="D4" s="4"/>
      <c r="E4" s="9" t="s">
        <v>55</v>
      </c>
      <c r="F4" s="9"/>
      <c r="G4" s="9"/>
      <c r="H4" s="9"/>
      <c r="I4" s="8"/>
      <c r="J4" s="9" t="s">
        <v>55</v>
      </c>
      <c r="K4" s="9"/>
      <c r="L4" s="9"/>
      <c r="M4" s="9"/>
      <c r="N4" s="8"/>
      <c r="O4" s="7" t="s">
        <v>56</v>
      </c>
      <c r="P4" s="7"/>
      <c r="Q4" s="7"/>
      <c r="R4" s="7"/>
      <c r="S4" s="8"/>
      <c r="T4" s="6" t="s">
        <v>57</v>
      </c>
      <c r="U4" s="6"/>
      <c r="V4" s="6"/>
      <c r="W4" s="6"/>
      <c r="X4" s="8"/>
      <c r="Y4" s="7" t="s">
        <v>58</v>
      </c>
      <c r="Z4" s="7"/>
      <c r="AA4" s="7"/>
      <c r="AB4" s="7"/>
      <c r="AC4" s="8"/>
      <c r="AD4" s="5" t="s">
        <v>59</v>
      </c>
      <c r="AE4" s="5"/>
      <c r="AF4" s="5"/>
      <c r="AG4" s="5"/>
      <c r="AH4" s="8"/>
      <c r="AI4" s="5" t="s">
        <v>100</v>
      </c>
      <c r="AJ4" s="5"/>
      <c r="AK4" s="5"/>
      <c r="AL4" s="5"/>
      <c r="AM4" s="8"/>
    </row>
    <row r="5" spans="1:39" x14ac:dyDescent="0.25">
      <c r="B5" s="10"/>
      <c r="C5" s="10"/>
      <c r="D5" s="10"/>
      <c r="E5" s="9"/>
      <c r="F5" s="9"/>
      <c r="G5" s="9"/>
      <c r="H5" s="9"/>
      <c r="I5" s="8"/>
      <c r="J5" s="9"/>
      <c r="K5" s="9"/>
      <c r="L5" s="9"/>
      <c r="M5" s="9"/>
      <c r="N5" s="8"/>
      <c r="O5" s="7"/>
      <c r="P5" s="7"/>
      <c r="Q5" s="7"/>
      <c r="R5" s="7"/>
      <c r="S5" s="8"/>
      <c r="T5" s="6"/>
      <c r="U5" s="6"/>
      <c r="V5" s="6"/>
      <c r="W5" s="6"/>
      <c r="X5" s="8"/>
      <c r="Y5" s="7"/>
      <c r="Z5" s="7"/>
      <c r="AA5" s="7"/>
      <c r="AB5" s="7"/>
      <c r="AC5" s="8"/>
      <c r="AD5" s="5"/>
      <c r="AE5" s="5"/>
      <c r="AF5" s="5"/>
      <c r="AG5" s="5"/>
      <c r="AH5" s="8"/>
      <c r="AI5" s="5"/>
      <c r="AJ5" s="5"/>
      <c r="AK5" s="5"/>
      <c r="AL5" s="5"/>
      <c r="AM5" s="8"/>
    </row>
    <row r="6" spans="1:39" s="64" customFormat="1" ht="45" x14ac:dyDescent="0.25">
      <c r="A6" s="57"/>
      <c r="B6" s="3"/>
      <c r="C6" s="60" t="s">
        <v>60</v>
      </c>
      <c r="D6" s="61" t="s">
        <v>61</v>
      </c>
      <c r="E6" s="62" t="s">
        <v>62</v>
      </c>
      <c r="F6" s="60" t="s">
        <v>63</v>
      </c>
      <c r="G6" s="60" t="s">
        <v>64</v>
      </c>
      <c r="H6" s="63" t="s">
        <v>65</v>
      </c>
      <c r="I6" s="8"/>
      <c r="J6" s="62" t="s">
        <v>62</v>
      </c>
      <c r="K6" s="60" t="s">
        <v>63</v>
      </c>
      <c r="L6" s="60" t="s">
        <v>64</v>
      </c>
      <c r="M6" s="63" t="s">
        <v>65</v>
      </c>
      <c r="N6" s="8"/>
      <c r="O6" s="62" t="s">
        <v>62</v>
      </c>
      <c r="P6" s="60" t="s">
        <v>63</v>
      </c>
      <c r="Q6" s="60" t="s">
        <v>64</v>
      </c>
      <c r="R6" s="63" t="s">
        <v>65</v>
      </c>
      <c r="S6" s="8"/>
      <c r="T6" s="62" t="s">
        <v>62</v>
      </c>
      <c r="U6" s="60" t="s">
        <v>63</v>
      </c>
      <c r="V6" s="60" t="s">
        <v>64</v>
      </c>
      <c r="W6" s="63" t="s">
        <v>65</v>
      </c>
      <c r="X6" s="8"/>
      <c r="Y6" s="62" t="s">
        <v>62</v>
      </c>
      <c r="Z6" s="60" t="s">
        <v>63</v>
      </c>
      <c r="AA6" s="60" t="s">
        <v>64</v>
      </c>
      <c r="AB6" s="63" t="s">
        <v>65</v>
      </c>
      <c r="AC6" s="8"/>
      <c r="AD6" s="62" t="s">
        <v>62</v>
      </c>
      <c r="AE6" s="60" t="s">
        <v>63</v>
      </c>
      <c r="AF6" s="60" t="s">
        <v>64</v>
      </c>
      <c r="AG6" s="63" t="s">
        <v>65</v>
      </c>
      <c r="AH6" s="8"/>
      <c r="AI6" s="62" t="s">
        <v>62</v>
      </c>
      <c r="AJ6" s="60" t="s">
        <v>63</v>
      </c>
      <c r="AK6" s="60" t="s">
        <v>64</v>
      </c>
      <c r="AL6" s="63" t="s">
        <v>65</v>
      </c>
      <c r="AM6" s="8"/>
    </row>
    <row r="7" spans="1:39" x14ac:dyDescent="0.25">
      <c r="B7" s="3"/>
      <c r="C7" s="65">
        <f>D7/12</f>
        <v>4316.66</v>
      </c>
      <c r="D7" s="66">
        <v>51799.92</v>
      </c>
      <c r="E7" s="67">
        <f>F7/12</f>
        <v>4301.05</v>
      </c>
      <c r="F7" s="68">
        <v>51612.6</v>
      </c>
      <c r="G7" s="68">
        <f>E7-C7</f>
        <v>-15.609999999999673</v>
      </c>
      <c r="H7" s="69">
        <f>F22</f>
        <v>-114.99366666666654</v>
      </c>
      <c r="I7" s="70">
        <f>H7+D7</f>
        <v>51684.926333333329</v>
      </c>
      <c r="J7" s="67">
        <f>K7/12</f>
        <v>4501.0999999999995</v>
      </c>
      <c r="K7" s="68">
        <v>54013.2</v>
      </c>
      <c r="L7" s="68">
        <f>J7-E7</f>
        <v>200.04999999999927</v>
      </c>
      <c r="M7" s="69">
        <f>K22</f>
        <v>1473.7016666666664</v>
      </c>
      <c r="N7" s="70">
        <f>M7+I7</f>
        <v>53158.627999999997</v>
      </c>
      <c r="O7" s="67">
        <f>P7/12</f>
        <v>4501.0999999999995</v>
      </c>
      <c r="P7" s="68">
        <v>54013.2</v>
      </c>
      <c r="Q7" s="68">
        <f>O7-J7</f>
        <v>0</v>
      </c>
      <c r="R7" s="69">
        <f>Q22</f>
        <v>54013.19999999999</v>
      </c>
      <c r="S7" s="70">
        <f>R7+N7</f>
        <v>107171.82799999998</v>
      </c>
      <c r="T7" s="67">
        <f>U7/12</f>
        <v>4457.5999999999995</v>
      </c>
      <c r="U7" s="68">
        <v>53491.199999999997</v>
      </c>
      <c r="V7" s="68">
        <f>T7-O7</f>
        <v>-43.5</v>
      </c>
      <c r="W7" s="69">
        <f>U22</f>
        <v>-522</v>
      </c>
      <c r="X7" s="70">
        <f>W7+S7</f>
        <v>106649.82799999998</v>
      </c>
      <c r="Y7" s="67">
        <f>Z7/12</f>
        <v>4457.5999999999995</v>
      </c>
      <c r="Z7" s="68">
        <v>53491.199999999997</v>
      </c>
      <c r="AA7" s="68">
        <f>Y7-T7</f>
        <v>0</v>
      </c>
      <c r="AB7" s="69">
        <f>AA22</f>
        <v>53491.19999999999</v>
      </c>
      <c r="AC7" s="70">
        <f>AB7+X7</f>
        <v>160141.02799999996</v>
      </c>
      <c r="AD7" s="67">
        <f>AE7/12</f>
        <v>4626.75</v>
      </c>
      <c r="AE7" s="68">
        <v>55521</v>
      </c>
      <c r="AF7" s="68">
        <f>AD7-T7</f>
        <v>169.15000000000055</v>
      </c>
      <c r="AG7" s="69">
        <f>AE22</f>
        <v>1246.0716666666669</v>
      </c>
      <c r="AH7" s="70">
        <f>AG7+AC7</f>
        <v>161387.09966666662</v>
      </c>
      <c r="AI7" s="67">
        <v>5042.57</v>
      </c>
      <c r="AJ7" s="103" t="s">
        <v>101</v>
      </c>
      <c r="AK7" s="68">
        <v>415.82</v>
      </c>
      <c r="AL7" s="69">
        <f>AJ22</f>
        <v>4989.84</v>
      </c>
      <c r="AM7" s="70">
        <f>AL7+AH7</f>
        <v>166376.93966666661</v>
      </c>
    </row>
    <row r="8" spans="1:39" x14ac:dyDescent="0.25">
      <c r="B8" s="2" t="s">
        <v>66</v>
      </c>
      <c r="C8" s="2"/>
      <c r="D8" s="72"/>
      <c r="E8" s="1" t="s">
        <v>66</v>
      </c>
      <c r="F8" s="1"/>
      <c r="G8" s="71"/>
      <c r="H8" s="73"/>
      <c r="I8" s="74"/>
      <c r="J8" s="1" t="s">
        <v>66</v>
      </c>
      <c r="K8" s="1"/>
      <c r="L8" s="71"/>
      <c r="M8" s="73"/>
      <c r="N8" s="74"/>
      <c r="O8" s="1" t="s">
        <v>66</v>
      </c>
      <c r="P8" s="1"/>
      <c r="Q8" s="71"/>
      <c r="R8" s="73"/>
      <c r="S8" s="74"/>
      <c r="T8" s="1" t="s">
        <v>66</v>
      </c>
      <c r="U8" s="1"/>
      <c r="V8" s="71"/>
      <c r="W8" s="73"/>
      <c r="X8" s="74"/>
      <c r="Y8" s="1" t="s">
        <v>66</v>
      </c>
      <c r="Z8" s="1"/>
      <c r="AA8" s="71"/>
      <c r="AB8" s="73"/>
      <c r="AC8" s="74"/>
      <c r="AD8" s="1" t="s">
        <v>66</v>
      </c>
      <c r="AE8" s="1"/>
      <c r="AF8" s="71"/>
      <c r="AG8" s="73"/>
      <c r="AH8" s="74"/>
      <c r="AI8" s="1" t="s">
        <v>66</v>
      </c>
      <c r="AJ8" s="1"/>
      <c r="AK8" s="71"/>
      <c r="AL8" s="73"/>
      <c r="AM8" s="74"/>
    </row>
    <row r="9" spans="1:39" s="59" customFormat="1" ht="30" x14ac:dyDescent="0.25">
      <c r="A9" s="75"/>
      <c r="B9" s="76" t="s">
        <v>67</v>
      </c>
      <c r="C9" s="77" t="s">
        <v>68</v>
      </c>
      <c r="D9" s="78"/>
      <c r="E9" s="79" t="s">
        <v>67</v>
      </c>
      <c r="F9" s="77" t="s">
        <v>69</v>
      </c>
      <c r="G9" s="77" t="s">
        <v>68</v>
      </c>
      <c r="H9" s="80"/>
      <c r="I9" s="74"/>
      <c r="J9" s="79" t="s">
        <v>67</v>
      </c>
      <c r="K9" s="77" t="s">
        <v>69</v>
      </c>
      <c r="L9" s="77" t="s">
        <v>68</v>
      </c>
      <c r="M9" s="80"/>
      <c r="N9" s="74"/>
      <c r="O9" s="79" t="s">
        <v>67</v>
      </c>
      <c r="P9" s="77" t="s">
        <v>69</v>
      </c>
      <c r="Q9" s="77" t="s">
        <v>68</v>
      </c>
      <c r="R9" s="80"/>
      <c r="S9" s="74"/>
      <c r="T9" s="79" t="s">
        <v>67</v>
      </c>
      <c r="U9" s="77" t="s">
        <v>69</v>
      </c>
      <c r="V9" s="77" t="s">
        <v>68</v>
      </c>
      <c r="W9" s="80"/>
      <c r="X9" s="74"/>
      <c r="Y9" s="79" t="s">
        <v>67</v>
      </c>
      <c r="Z9" s="77" t="s">
        <v>69</v>
      </c>
      <c r="AA9" s="77" t="s">
        <v>68</v>
      </c>
      <c r="AB9" s="80"/>
      <c r="AC9" s="74"/>
      <c r="AD9" s="79" t="s">
        <v>67</v>
      </c>
      <c r="AE9" s="77" t="s">
        <v>69</v>
      </c>
      <c r="AF9" s="77" t="s">
        <v>68</v>
      </c>
      <c r="AG9" s="80"/>
      <c r="AH9" s="74"/>
      <c r="AI9" s="79" t="s">
        <v>67</v>
      </c>
      <c r="AJ9" s="77" t="s">
        <v>69</v>
      </c>
      <c r="AK9" s="77" t="s">
        <v>68</v>
      </c>
      <c r="AL9" s="80"/>
      <c r="AM9" s="74"/>
    </row>
    <row r="10" spans="1:39" ht="15" customHeight="1" x14ac:dyDescent="0.25">
      <c r="A10" s="81" t="s">
        <v>70</v>
      </c>
      <c r="B10" s="100" t="s">
        <v>71</v>
      </c>
      <c r="C10" s="65">
        <v>4316.66</v>
      </c>
      <c r="D10" s="82"/>
      <c r="E10" s="101" t="s">
        <v>71</v>
      </c>
      <c r="F10" s="83"/>
      <c r="G10" s="83">
        <f t="shared" ref="G10:G21" si="0">F10+C10</f>
        <v>4316.66</v>
      </c>
      <c r="H10" s="84"/>
      <c r="I10" s="74"/>
      <c r="J10" s="101" t="s">
        <v>71</v>
      </c>
      <c r="K10" s="83"/>
      <c r="L10" s="83">
        <f t="shared" ref="L10:L21" si="1">K10+G10</f>
        <v>4316.66</v>
      </c>
      <c r="M10" s="84"/>
      <c r="N10" s="74"/>
      <c r="O10" s="85" t="s">
        <v>72</v>
      </c>
      <c r="P10" s="83"/>
      <c r="Q10" s="83">
        <v>4501.1000000000004</v>
      </c>
      <c r="R10" s="84"/>
      <c r="S10" s="74"/>
      <c r="T10" s="85" t="s">
        <v>72</v>
      </c>
      <c r="U10" s="83">
        <v>-43.5</v>
      </c>
      <c r="V10" s="83">
        <f t="shared" ref="V10:V21" si="2">U10+Q10</f>
        <v>4457.6000000000004</v>
      </c>
      <c r="W10" s="84"/>
      <c r="X10" s="86"/>
      <c r="Y10" s="102" t="s">
        <v>73</v>
      </c>
      <c r="Z10" s="83"/>
      <c r="AA10" s="83">
        <f t="shared" ref="AA10:AA21" si="3">Z10+V10</f>
        <v>4457.6000000000004</v>
      </c>
      <c r="AB10" s="84"/>
      <c r="AC10" s="86"/>
      <c r="AD10" s="102" t="s">
        <v>73</v>
      </c>
      <c r="AE10" s="83"/>
      <c r="AF10" s="83">
        <f>AE10+AA10</f>
        <v>4457.6000000000004</v>
      </c>
      <c r="AG10" s="84"/>
      <c r="AH10" s="74"/>
      <c r="AI10" s="102" t="s">
        <v>73</v>
      </c>
      <c r="AJ10" s="104">
        <v>415.82</v>
      </c>
      <c r="AK10" s="83">
        <v>5042.57</v>
      </c>
      <c r="AL10" s="84"/>
      <c r="AM10" s="74"/>
    </row>
    <row r="11" spans="1:39" ht="15" customHeight="1" x14ac:dyDescent="0.25">
      <c r="A11" s="81" t="s">
        <v>74</v>
      </c>
      <c r="B11" s="100"/>
      <c r="C11" s="65">
        <v>4316.66</v>
      </c>
      <c r="D11" s="82"/>
      <c r="E11" s="101"/>
      <c r="F11" s="83"/>
      <c r="G11" s="83">
        <f t="shared" si="0"/>
        <v>4316.66</v>
      </c>
      <c r="H11" s="87"/>
      <c r="I11" s="74"/>
      <c r="J11" s="101"/>
      <c r="K11" s="83"/>
      <c r="L11" s="83">
        <f t="shared" si="1"/>
        <v>4316.66</v>
      </c>
      <c r="M11" s="87"/>
      <c r="N11" s="74"/>
      <c r="O11" s="85" t="s">
        <v>75</v>
      </c>
      <c r="P11" s="83"/>
      <c r="Q11" s="83">
        <v>4501.1000000000004</v>
      </c>
      <c r="R11" s="87"/>
      <c r="S11" s="74"/>
      <c r="T11" s="85" t="s">
        <v>75</v>
      </c>
      <c r="U11" s="83">
        <v>-43.5</v>
      </c>
      <c r="V11" s="83">
        <f t="shared" si="2"/>
        <v>4457.6000000000004</v>
      </c>
      <c r="W11" s="87"/>
      <c r="X11" s="74"/>
      <c r="Y11" s="102"/>
      <c r="Z11" s="83"/>
      <c r="AA11" s="83">
        <f t="shared" si="3"/>
        <v>4457.6000000000004</v>
      </c>
      <c r="AB11" s="87"/>
      <c r="AC11" s="74"/>
      <c r="AD11" s="102"/>
      <c r="AE11" s="83"/>
      <c r="AF11" s="83">
        <f t="shared" ref="AF10:AF21" si="4">AE11+AA11</f>
        <v>4457.6000000000004</v>
      </c>
      <c r="AG11" s="87"/>
      <c r="AH11" s="74"/>
      <c r="AI11" s="102"/>
      <c r="AJ11" s="104">
        <v>415.82</v>
      </c>
      <c r="AK11" s="83">
        <v>5042.57</v>
      </c>
      <c r="AL11" s="87"/>
      <c r="AM11" s="74"/>
    </row>
    <row r="12" spans="1:39" ht="15" customHeight="1" x14ac:dyDescent="0.25">
      <c r="A12" s="81" t="s">
        <v>76</v>
      </c>
      <c r="B12" s="100"/>
      <c r="C12" s="65">
        <v>4316.66</v>
      </c>
      <c r="D12" s="82"/>
      <c r="E12" s="101"/>
      <c r="F12" s="83"/>
      <c r="G12" s="83">
        <f t="shared" si="0"/>
        <v>4316.66</v>
      </c>
      <c r="H12" s="87"/>
      <c r="I12" s="74"/>
      <c r="J12" s="101"/>
      <c r="K12" s="83"/>
      <c r="L12" s="83">
        <f t="shared" si="1"/>
        <v>4316.66</v>
      </c>
      <c r="M12" s="87"/>
      <c r="N12" s="74"/>
      <c r="O12" s="85" t="s">
        <v>77</v>
      </c>
      <c r="P12" s="83"/>
      <c r="Q12" s="83">
        <v>4501.1000000000004</v>
      </c>
      <c r="R12" s="87"/>
      <c r="S12" s="74"/>
      <c r="T12" s="85" t="s">
        <v>77</v>
      </c>
      <c r="U12" s="83">
        <v>-43.5</v>
      </c>
      <c r="V12" s="83">
        <f t="shared" si="2"/>
        <v>4457.6000000000004</v>
      </c>
      <c r="W12" s="87"/>
      <c r="X12" s="74"/>
      <c r="Y12" s="102"/>
      <c r="Z12" s="83"/>
      <c r="AA12" s="83">
        <f t="shared" si="3"/>
        <v>4457.6000000000004</v>
      </c>
      <c r="AB12" s="87"/>
      <c r="AC12" s="74"/>
      <c r="AD12" s="102"/>
      <c r="AE12" s="83"/>
      <c r="AF12" s="83">
        <f t="shared" si="4"/>
        <v>4457.6000000000004</v>
      </c>
      <c r="AG12" s="87"/>
      <c r="AH12" s="74"/>
      <c r="AI12" s="102"/>
      <c r="AJ12" s="104">
        <v>415.82</v>
      </c>
      <c r="AK12" s="83">
        <v>5042.57</v>
      </c>
      <c r="AL12" s="87"/>
      <c r="AM12" s="74"/>
    </row>
    <row r="13" spans="1:39" ht="15" customHeight="1" x14ac:dyDescent="0.25">
      <c r="A13" s="81" t="s">
        <v>78</v>
      </c>
      <c r="B13" s="100"/>
      <c r="C13" s="65">
        <v>4316.66</v>
      </c>
      <c r="D13" s="82"/>
      <c r="E13" s="101"/>
      <c r="F13" s="83"/>
      <c r="G13" s="83">
        <f t="shared" si="0"/>
        <v>4316.66</v>
      </c>
      <c r="H13" s="84"/>
      <c r="I13" s="74"/>
      <c r="J13" s="101"/>
      <c r="K13" s="83"/>
      <c r="L13" s="83">
        <f t="shared" si="1"/>
        <v>4316.66</v>
      </c>
      <c r="M13" s="84"/>
      <c r="N13" s="74"/>
      <c r="O13" s="85" t="s">
        <v>79</v>
      </c>
      <c r="P13" s="83"/>
      <c r="Q13" s="83">
        <v>4501.1000000000004</v>
      </c>
      <c r="R13" s="84"/>
      <c r="S13" s="74"/>
      <c r="T13" s="85" t="s">
        <v>79</v>
      </c>
      <c r="U13" s="83">
        <v>-43.5</v>
      </c>
      <c r="V13" s="83">
        <f t="shared" si="2"/>
        <v>4457.6000000000004</v>
      </c>
      <c r="W13" s="84"/>
      <c r="X13" s="74"/>
      <c r="Y13" s="102"/>
      <c r="Z13" s="83"/>
      <c r="AA13" s="83">
        <f t="shared" si="3"/>
        <v>4457.6000000000004</v>
      </c>
      <c r="AB13" s="84"/>
      <c r="AC13" s="74"/>
      <c r="AD13" s="102"/>
      <c r="AE13" s="83"/>
      <c r="AF13" s="83">
        <f t="shared" si="4"/>
        <v>4457.6000000000004</v>
      </c>
      <c r="AG13" s="84"/>
      <c r="AH13" s="74"/>
      <c r="AI13" s="102"/>
      <c r="AJ13" s="104">
        <v>415.82</v>
      </c>
      <c r="AK13" s="83">
        <v>5042.57</v>
      </c>
      <c r="AL13" s="84"/>
      <c r="AM13" s="74"/>
    </row>
    <row r="14" spans="1:39" ht="15" customHeight="1" x14ac:dyDescent="0.25">
      <c r="A14" s="81" t="s">
        <v>80</v>
      </c>
      <c r="B14" s="100"/>
      <c r="C14" s="65">
        <v>4316.66</v>
      </c>
      <c r="D14" s="82"/>
      <c r="E14" s="101"/>
      <c r="F14" s="83">
        <f>G7/30*11</f>
        <v>-5.7236666666665466</v>
      </c>
      <c r="G14" s="83">
        <f t="shared" si="0"/>
        <v>4310.9363333333331</v>
      </c>
      <c r="H14" s="84"/>
      <c r="I14" s="74"/>
      <c r="J14" s="101"/>
      <c r="K14" s="83">
        <f>L7/30*11</f>
        <v>73.351666666666404</v>
      </c>
      <c r="L14" s="83">
        <f t="shared" si="1"/>
        <v>4384.2879999999996</v>
      </c>
      <c r="M14" s="84"/>
      <c r="N14" s="74"/>
      <c r="O14" s="85" t="s">
        <v>81</v>
      </c>
      <c r="P14" s="83"/>
      <c r="Q14" s="83">
        <v>4501.1000000000004</v>
      </c>
      <c r="R14" s="84"/>
      <c r="S14" s="74"/>
      <c r="T14" s="85" t="s">
        <v>81</v>
      </c>
      <c r="U14" s="83">
        <v>-43.5</v>
      </c>
      <c r="V14" s="83">
        <f t="shared" si="2"/>
        <v>4457.6000000000004</v>
      </c>
      <c r="W14" s="84"/>
      <c r="X14" s="74"/>
      <c r="Y14" s="102"/>
      <c r="Z14" s="83"/>
      <c r="AA14" s="83">
        <f t="shared" si="3"/>
        <v>4457.6000000000004</v>
      </c>
      <c r="AB14" s="84"/>
      <c r="AC14" s="74"/>
      <c r="AD14" s="102"/>
      <c r="AE14" s="83">
        <f>AF7/30*11</f>
        <v>62.021666666666867</v>
      </c>
      <c r="AF14" s="83">
        <f t="shared" si="4"/>
        <v>4519.6216666666669</v>
      </c>
      <c r="AG14" s="84"/>
      <c r="AH14" s="74"/>
      <c r="AI14" s="102"/>
      <c r="AJ14" s="105">
        <v>415.82</v>
      </c>
      <c r="AK14" s="83">
        <v>5042.57</v>
      </c>
      <c r="AL14" s="84"/>
      <c r="AM14" s="74"/>
    </row>
    <row r="15" spans="1:39" ht="15" customHeight="1" x14ac:dyDescent="0.25">
      <c r="A15" s="81" t="s">
        <v>82</v>
      </c>
      <c r="B15" s="100"/>
      <c r="C15" s="65">
        <v>4316.66</v>
      </c>
      <c r="D15" s="82"/>
      <c r="E15" s="101"/>
      <c r="F15" s="83">
        <v>-15.61</v>
      </c>
      <c r="G15" s="83">
        <f t="shared" si="0"/>
        <v>4301.05</v>
      </c>
      <c r="H15" s="84"/>
      <c r="I15" s="74"/>
      <c r="J15" s="101"/>
      <c r="K15" s="83">
        <v>200.05</v>
      </c>
      <c r="L15" s="83">
        <f t="shared" si="1"/>
        <v>4501.1000000000004</v>
      </c>
      <c r="M15" s="84"/>
      <c r="N15" s="74"/>
      <c r="O15" s="85" t="s">
        <v>83</v>
      </c>
      <c r="P15" s="83"/>
      <c r="Q15" s="83">
        <v>4501.1000000000004</v>
      </c>
      <c r="R15" s="84"/>
      <c r="S15" s="74"/>
      <c r="T15" s="85" t="s">
        <v>83</v>
      </c>
      <c r="U15" s="83">
        <v>-43.5</v>
      </c>
      <c r="V15" s="83">
        <f t="shared" si="2"/>
        <v>4457.6000000000004</v>
      </c>
      <c r="W15" s="84"/>
      <c r="X15" s="74"/>
      <c r="Y15" s="102"/>
      <c r="Z15" s="83"/>
      <c r="AA15" s="83">
        <f t="shared" si="3"/>
        <v>4457.6000000000004</v>
      </c>
      <c r="AB15" s="84"/>
      <c r="AC15" s="74"/>
      <c r="AD15" s="102"/>
      <c r="AE15" s="83">
        <v>169.15</v>
      </c>
      <c r="AF15" s="83">
        <f t="shared" si="4"/>
        <v>4626.75</v>
      </c>
      <c r="AG15" s="84"/>
      <c r="AH15" s="74"/>
      <c r="AI15" s="102"/>
      <c r="AJ15" s="104">
        <v>415.82</v>
      </c>
      <c r="AK15" s="83">
        <f t="shared" ref="AK10:AK21" si="5">AJ15+AF15</f>
        <v>5042.57</v>
      </c>
      <c r="AL15" s="84"/>
      <c r="AM15" s="74"/>
    </row>
    <row r="16" spans="1:39" ht="15" customHeight="1" x14ac:dyDescent="0.25">
      <c r="A16" s="81" t="s">
        <v>84</v>
      </c>
      <c r="B16" s="100"/>
      <c r="C16" s="65">
        <v>4316.66</v>
      </c>
      <c r="D16" s="82"/>
      <c r="E16" s="101"/>
      <c r="F16" s="83">
        <v>-15.61</v>
      </c>
      <c r="G16" s="83">
        <f t="shared" si="0"/>
        <v>4301.05</v>
      </c>
      <c r="H16" s="84"/>
      <c r="I16" s="74"/>
      <c r="J16" s="101"/>
      <c r="K16" s="83">
        <v>200.05</v>
      </c>
      <c r="L16" s="83">
        <f t="shared" si="1"/>
        <v>4501.1000000000004</v>
      </c>
      <c r="M16" s="84"/>
      <c r="N16" s="74"/>
      <c r="O16" s="85" t="s">
        <v>85</v>
      </c>
      <c r="P16" s="83"/>
      <c r="Q16" s="83">
        <v>4501.1000000000004</v>
      </c>
      <c r="R16" s="84"/>
      <c r="S16" s="74"/>
      <c r="T16" s="85" t="s">
        <v>85</v>
      </c>
      <c r="U16" s="83">
        <v>-43.5</v>
      </c>
      <c r="V16" s="83">
        <f t="shared" si="2"/>
        <v>4457.6000000000004</v>
      </c>
      <c r="W16" s="84"/>
      <c r="X16" s="74"/>
      <c r="Y16" s="102"/>
      <c r="Z16" s="83"/>
      <c r="AA16" s="83">
        <f t="shared" si="3"/>
        <v>4457.6000000000004</v>
      </c>
      <c r="AB16" s="84"/>
      <c r="AC16" s="74"/>
      <c r="AD16" s="102"/>
      <c r="AE16" s="83">
        <v>169.15</v>
      </c>
      <c r="AF16" s="83">
        <f t="shared" si="4"/>
        <v>4626.75</v>
      </c>
      <c r="AG16" s="84"/>
      <c r="AH16" s="74"/>
      <c r="AI16" s="102"/>
      <c r="AJ16" s="105">
        <v>415.82</v>
      </c>
      <c r="AK16" s="83">
        <f t="shared" si="5"/>
        <v>5042.57</v>
      </c>
      <c r="AL16" s="84"/>
      <c r="AM16" s="74"/>
    </row>
    <row r="17" spans="1:39" ht="15" customHeight="1" x14ac:dyDescent="0.25">
      <c r="A17" s="81" t="s">
        <v>86</v>
      </c>
      <c r="B17" s="100"/>
      <c r="C17" s="65">
        <v>4316.66</v>
      </c>
      <c r="D17" s="82"/>
      <c r="E17" s="101"/>
      <c r="F17" s="83">
        <v>-15.61</v>
      </c>
      <c r="G17" s="83">
        <f t="shared" si="0"/>
        <v>4301.05</v>
      </c>
      <c r="H17" s="84"/>
      <c r="I17" s="74"/>
      <c r="J17" s="101"/>
      <c r="K17" s="83">
        <v>200.05</v>
      </c>
      <c r="L17" s="83">
        <f t="shared" si="1"/>
        <v>4501.1000000000004</v>
      </c>
      <c r="M17" s="84"/>
      <c r="N17" s="74"/>
      <c r="O17" s="85" t="s">
        <v>87</v>
      </c>
      <c r="P17" s="83"/>
      <c r="Q17" s="83">
        <v>4501.1000000000004</v>
      </c>
      <c r="R17" s="84"/>
      <c r="S17" s="74"/>
      <c r="T17" s="85" t="s">
        <v>87</v>
      </c>
      <c r="U17" s="83">
        <v>-43.5</v>
      </c>
      <c r="V17" s="83">
        <f t="shared" si="2"/>
        <v>4457.6000000000004</v>
      </c>
      <c r="W17" s="84"/>
      <c r="X17" s="74"/>
      <c r="Y17" s="102"/>
      <c r="Z17" s="83"/>
      <c r="AA17" s="83">
        <f t="shared" si="3"/>
        <v>4457.6000000000004</v>
      </c>
      <c r="AB17" s="84"/>
      <c r="AC17" s="74"/>
      <c r="AD17" s="102"/>
      <c r="AE17" s="83">
        <v>169.15</v>
      </c>
      <c r="AF17" s="83">
        <f t="shared" si="4"/>
        <v>4626.75</v>
      </c>
      <c r="AG17" s="84"/>
      <c r="AH17" s="74"/>
      <c r="AI17" s="102"/>
      <c r="AJ17" s="104">
        <v>415.82</v>
      </c>
      <c r="AK17" s="83">
        <f t="shared" si="5"/>
        <v>5042.57</v>
      </c>
      <c r="AL17" s="84"/>
      <c r="AM17" s="74"/>
    </row>
    <row r="18" spans="1:39" ht="15" customHeight="1" x14ac:dyDescent="0.25">
      <c r="A18" s="81" t="s">
        <v>88</v>
      </c>
      <c r="B18" s="100"/>
      <c r="C18" s="65">
        <v>4316.66</v>
      </c>
      <c r="D18" s="82"/>
      <c r="E18" s="101"/>
      <c r="F18" s="83">
        <v>-15.61</v>
      </c>
      <c r="G18" s="83">
        <f t="shared" si="0"/>
        <v>4301.05</v>
      </c>
      <c r="H18" s="84"/>
      <c r="I18" s="74"/>
      <c r="J18" s="101"/>
      <c r="K18" s="83">
        <v>200.05</v>
      </c>
      <c r="L18" s="83">
        <f t="shared" si="1"/>
        <v>4501.1000000000004</v>
      </c>
      <c r="M18" s="84"/>
      <c r="N18" s="74"/>
      <c r="O18" s="85" t="s">
        <v>89</v>
      </c>
      <c r="P18" s="83"/>
      <c r="Q18" s="83">
        <v>4501.1000000000004</v>
      </c>
      <c r="R18" s="84"/>
      <c r="S18" s="74"/>
      <c r="T18" s="85" t="s">
        <v>89</v>
      </c>
      <c r="U18" s="83">
        <v>-43.5</v>
      </c>
      <c r="V18" s="83">
        <f t="shared" si="2"/>
        <v>4457.6000000000004</v>
      </c>
      <c r="W18" s="84"/>
      <c r="X18" s="74"/>
      <c r="Y18" s="102"/>
      <c r="Z18" s="83"/>
      <c r="AA18" s="83">
        <f t="shared" si="3"/>
        <v>4457.6000000000004</v>
      </c>
      <c r="AB18" s="84"/>
      <c r="AC18" s="74"/>
      <c r="AD18" s="102"/>
      <c r="AE18" s="83">
        <v>169.15</v>
      </c>
      <c r="AF18" s="83">
        <f t="shared" si="4"/>
        <v>4626.75</v>
      </c>
      <c r="AG18" s="84"/>
      <c r="AH18" s="74"/>
      <c r="AI18" s="102"/>
      <c r="AJ18" s="104">
        <v>415.82</v>
      </c>
      <c r="AK18" s="83">
        <f t="shared" si="5"/>
        <v>5042.57</v>
      </c>
      <c r="AL18" s="84"/>
      <c r="AM18" s="74"/>
    </row>
    <row r="19" spans="1:39" ht="15" customHeight="1" x14ac:dyDescent="0.25">
      <c r="A19" s="81" t="s">
        <v>90</v>
      </c>
      <c r="B19" s="100"/>
      <c r="C19" s="65">
        <v>4316.66</v>
      </c>
      <c r="D19" s="82"/>
      <c r="E19" s="101"/>
      <c r="F19" s="83">
        <v>-15.61</v>
      </c>
      <c r="G19" s="83">
        <f t="shared" si="0"/>
        <v>4301.05</v>
      </c>
      <c r="H19" s="84"/>
      <c r="I19" s="74"/>
      <c r="J19" s="101"/>
      <c r="K19" s="83">
        <v>200.05</v>
      </c>
      <c r="L19" s="83">
        <f t="shared" si="1"/>
        <v>4501.1000000000004</v>
      </c>
      <c r="M19" s="84"/>
      <c r="N19" s="74"/>
      <c r="O19" s="85" t="s">
        <v>91</v>
      </c>
      <c r="P19" s="83"/>
      <c r="Q19" s="83">
        <v>4501.1000000000004</v>
      </c>
      <c r="R19" s="84"/>
      <c r="S19" s="74"/>
      <c r="T19" s="85" t="s">
        <v>91</v>
      </c>
      <c r="U19" s="83">
        <v>-43.5</v>
      </c>
      <c r="V19" s="83">
        <f t="shared" si="2"/>
        <v>4457.6000000000004</v>
      </c>
      <c r="W19" s="84"/>
      <c r="X19" s="74"/>
      <c r="Y19" s="102"/>
      <c r="Z19" s="83"/>
      <c r="AA19" s="83">
        <f t="shared" si="3"/>
        <v>4457.6000000000004</v>
      </c>
      <c r="AB19" s="84"/>
      <c r="AC19" s="74"/>
      <c r="AD19" s="102"/>
      <c r="AE19" s="83">
        <v>169.15</v>
      </c>
      <c r="AF19" s="83">
        <f t="shared" si="4"/>
        <v>4626.75</v>
      </c>
      <c r="AG19" s="84"/>
      <c r="AH19" s="74"/>
      <c r="AI19" s="102"/>
      <c r="AJ19" s="104">
        <v>415.82</v>
      </c>
      <c r="AK19" s="83">
        <f t="shared" si="5"/>
        <v>5042.57</v>
      </c>
      <c r="AL19" s="84"/>
      <c r="AM19" s="74"/>
    </row>
    <row r="20" spans="1:39" ht="15" customHeight="1" x14ac:dyDescent="0.25">
      <c r="A20" s="81" t="s">
        <v>92</v>
      </c>
      <c r="B20" s="100"/>
      <c r="C20" s="65">
        <v>4316.66</v>
      </c>
      <c r="D20" s="82"/>
      <c r="E20" s="101"/>
      <c r="F20" s="83">
        <v>-15.61</v>
      </c>
      <c r="G20" s="83">
        <f t="shared" si="0"/>
        <v>4301.05</v>
      </c>
      <c r="H20" s="84"/>
      <c r="I20" s="74"/>
      <c r="J20" s="101"/>
      <c r="K20" s="83">
        <v>200.05</v>
      </c>
      <c r="L20" s="83">
        <f t="shared" si="1"/>
        <v>4501.1000000000004</v>
      </c>
      <c r="M20" s="84"/>
      <c r="N20" s="74"/>
      <c r="O20" s="85" t="s">
        <v>93</v>
      </c>
      <c r="P20" s="83"/>
      <c r="Q20" s="83">
        <v>4501.1000000000004</v>
      </c>
      <c r="R20" s="84"/>
      <c r="S20" s="74"/>
      <c r="T20" s="85" t="s">
        <v>93</v>
      </c>
      <c r="U20" s="83">
        <v>-43.5</v>
      </c>
      <c r="V20" s="83">
        <f t="shared" si="2"/>
        <v>4457.6000000000004</v>
      </c>
      <c r="W20" s="84"/>
      <c r="X20" s="74"/>
      <c r="Y20" s="102"/>
      <c r="Z20" s="83"/>
      <c r="AA20" s="83">
        <f t="shared" si="3"/>
        <v>4457.6000000000004</v>
      </c>
      <c r="AB20" s="84"/>
      <c r="AC20" s="74"/>
      <c r="AD20" s="102"/>
      <c r="AE20" s="83">
        <v>169.15</v>
      </c>
      <c r="AF20" s="83">
        <f t="shared" si="4"/>
        <v>4626.75</v>
      </c>
      <c r="AG20" s="84"/>
      <c r="AH20" s="74"/>
      <c r="AI20" s="102"/>
      <c r="AJ20" s="104">
        <v>415.82</v>
      </c>
      <c r="AK20" s="83">
        <f t="shared" si="5"/>
        <v>5042.57</v>
      </c>
      <c r="AL20" s="84"/>
      <c r="AM20" s="74"/>
    </row>
    <row r="21" spans="1:39" ht="15" customHeight="1" x14ac:dyDescent="0.25">
      <c r="A21" s="81" t="s">
        <v>94</v>
      </c>
      <c r="B21" s="100"/>
      <c r="C21" s="65">
        <v>4316.66</v>
      </c>
      <c r="D21" s="82"/>
      <c r="E21" s="101"/>
      <c r="F21" s="83">
        <v>-15.61</v>
      </c>
      <c r="G21" s="83">
        <f t="shared" si="0"/>
        <v>4301.05</v>
      </c>
      <c r="H21" s="84"/>
      <c r="I21" s="74"/>
      <c r="J21" s="101"/>
      <c r="K21" s="83">
        <v>200.05</v>
      </c>
      <c r="L21" s="83">
        <f t="shared" si="1"/>
        <v>4501.1000000000004</v>
      </c>
      <c r="M21" s="84"/>
      <c r="N21" s="74"/>
      <c r="O21" s="85" t="s">
        <v>95</v>
      </c>
      <c r="P21" s="83"/>
      <c r="Q21" s="83">
        <v>4501.1000000000004</v>
      </c>
      <c r="R21" s="84"/>
      <c r="S21" s="74"/>
      <c r="T21" s="85" t="s">
        <v>95</v>
      </c>
      <c r="U21" s="83">
        <v>-43.5</v>
      </c>
      <c r="V21" s="83">
        <f t="shared" si="2"/>
        <v>4457.6000000000004</v>
      </c>
      <c r="W21" s="84"/>
      <c r="X21" s="74"/>
      <c r="Y21" s="102"/>
      <c r="Z21" s="83"/>
      <c r="AA21" s="83">
        <f t="shared" si="3"/>
        <v>4457.6000000000004</v>
      </c>
      <c r="AB21" s="84"/>
      <c r="AC21" s="74"/>
      <c r="AD21" s="102"/>
      <c r="AE21" s="83">
        <v>169.15</v>
      </c>
      <c r="AF21" s="83">
        <f t="shared" si="4"/>
        <v>4626.75</v>
      </c>
      <c r="AG21" s="84"/>
      <c r="AH21" s="74"/>
      <c r="AI21" s="102"/>
      <c r="AJ21" s="104">
        <v>415.82</v>
      </c>
      <c r="AK21" s="83">
        <f t="shared" si="5"/>
        <v>5042.57</v>
      </c>
      <c r="AL21" s="84"/>
      <c r="AM21" s="74"/>
    </row>
    <row r="22" spans="1:39" x14ac:dyDescent="0.25">
      <c r="C22" s="88"/>
      <c r="D22" s="82"/>
      <c r="E22" s="89"/>
      <c r="F22" s="90">
        <f>SUM(F10:F21)</f>
        <v>-114.99366666666654</v>
      </c>
      <c r="G22" s="90">
        <f>SUM(G10:G21)</f>
        <v>51684.926333333344</v>
      </c>
      <c r="H22" s="82"/>
      <c r="I22" s="74"/>
      <c r="J22" s="89"/>
      <c r="K22" s="90">
        <f>SUM(K10:K21)</f>
        <v>1473.7016666666664</v>
      </c>
      <c r="L22" s="90">
        <f>SUM(L10:L21)</f>
        <v>53158.62799999999</v>
      </c>
      <c r="M22" s="82"/>
      <c r="N22" s="74"/>
      <c r="O22" s="89"/>
      <c r="P22" s="90">
        <f>SUM(P10:P21)</f>
        <v>0</v>
      </c>
      <c r="Q22" s="90">
        <f>SUM(Q10:Q21)</f>
        <v>54013.19999999999</v>
      </c>
      <c r="R22" s="82"/>
      <c r="S22" s="74"/>
      <c r="T22" s="89"/>
      <c r="U22" s="90">
        <f>SUM(U10:U21)</f>
        <v>-522</v>
      </c>
      <c r="V22" s="90">
        <f>SUM(V10:V21)</f>
        <v>53491.19999999999</v>
      </c>
      <c r="W22" s="82"/>
      <c r="X22" s="74"/>
      <c r="Y22" s="89"/>
      <c r="Z22" s="90">
        <f>SUM(Z10:Z21)</f>
        <v>0</v>
      </c>
      <c r="AA22" s="90">
        <f>SUM(AA10:AA21)</f>
        <v>53491.19999999999</v>
      </c>
      <c r="AB22" s="82"/>
      <c r="AC22" s="74"/>
      <c r="AD22" s="89"/>
      <c r="AE22" s="90">
        <f>SUM(AE10:AE21)</f>
        <v>1246.0716666666669</v>
      </c>
      <c r="AF22" s="90">
        <f>SUM(AF10:AF21)</f>
        <v>54737.271666666667</v>
      </c>
      <c r="AG22" s="82"/>
      <c r="AH22" s="74"/>
      <c r="AI22" s="89"/>
      <c r="AJ22" s="90">
        <f>SUM(AJ10:AJ21)</f>
        <v>4989.84</v>
      </c>
      <c r="AK22" s="90">
        <f>SUM(AK10:AK21)</f>
        <v>60510.84</v>
      </c>
      <c r="AL22" s="82"/>
      <c r="AM22" s="74"/>
    </row>
    <row r="23" spans="1:39" ht="15.75" thickBot="1" x14ac:dyDescent="0.3">
      <c r="D23" s="82"/>
      <c r="E23" s="89"/>
      <c r="H23" s="82"/>
      <c r="I23" s="74"/>
      <c r="J23" s="89"/>
      <c r="M23" s="82"/>
      <c r="N23" s="74"/>
      <c r="O23" s="89"/>
      <c r="R23" s="82"/>
      <c r="S23" s="74"/>
      <c r="T23" s="89"/>
      <c r="W23" s="82"/>
      <c r="X23" s="74"/>
      <c r="Y23" s="89"/>
      <c r="AB23" s="82"/>
      <c r="AC23" s="74"/>
      <c r="AD23" s="89"/>
      <c r="AG23" s="82"/>
      <c r="AH23" s="74"/>
      <c r="AI23" s="89"/>
      <c r="AL23" s="82"/>
      <c r="AM23" s="74"/>
    </row>
    <row r="24" spans="1:39" ht="16.5" thickTop="1" thickBot="1" x14ac:dyDescent="0.3">
      <c r="D24" s="82"/>
      <c r="E24" s="91">
        <v>43841</v>
      </c>
      <c r="F24" s="92" t="s">
        <v>96</v>
      </c>
      <c r="H24" s="82"/>
      <c r="J24" s="91">
        <v>43841</v>
      </c>
      <c r="K24" s="92" t="s">
        <v>96</v>
      </c>
      <c r="M24" s="82"/>
      <c r="N24" s="59"/>
      <c r="O24" s="91"/>
      <c r="P24" s="92" t="s">
        <v>96</v>
      </c>
      <c r="R24" s="82"/>
      <c r="S24" s="59"/>
      <c r="T24" s="91"/>
      <c r="U24" s="92" t="s">
        <v>96</v>
      </c>
      <c r="W24" s="82"/>
      <c r="X24" s="59"/>
      <c r="Y24" s="91"/>
      <c r="Z24" s="92" t="s">
        <v>96</v>
      </c>
      <c r="AB24" s="82"/>
      <c r="AC24" s="59"/>
      <c r="AD24" s="91">
        <v>44207</v>
      </c>
      <c r="AE24" s="92" t="s">
        <v>96</v>
      </c>
      <c r="AG24" s="82"/>
      <c r="AH24" s="59"/>
      <c r="AI24" s="91">
        <v>44207</v>
      </c>
      <c r="AJ24" s="92" t="s">
        <v>96</v>
      </c>
      <c r="AL24" s="82"/>
      <c r="AM24" s="59"/>
    </row>
    <row r="25" spans="1:39" ht="16.5" thickTop="1" thickBot="1" x14ac:dyDescent="0.3">
      <c r="D25" s="82"/>
      <c r="E25" s="93">
        <v>43830</v>
      </c>
      <c r="F25" s="94" t="s">
        <v>97</v>
      </c>
      <c r="H25" s="82"/>
      <c r="J25" s="93">
        <v>43830</v>
      </c>
      <c r="K25" s="94" t="s">
        <v>97</v>
      </c>
      <c r="M25" s="82"/>
      <c r="N25" s="59"/>
      <c r="O25" s="93"/>
      <c r="P25" s="94" t="s">
        <v>97</v>
      </c>
      <c r="R25" s="82"/>
      <c r="S25" s="59"/>
      <c r="T25" s="93"/>
      <c r="U25" s="94" t="s">
        <v>97</v>
      </c>
      <c r="W25" s="82"/>
      <c r="X25" s="59"/>
      <c r="Y25" s="93"/>
      <c r="Z25" s="94" t="s">
        <v>97</v>
      </c>
      <c r="AB25" s="82"/>
      <c r="AC25" s="59"/>
      <c r="AD25" s="93">
        <v>44196</v>
      </c>
      <c r="AE25" s="94" t="s">
        <v>97</v>
      </c>
      <c r="AG25" s="82"/>
      <c r="AH25" s="59"/>
      <c r="AI25" s="93">
        <v>44196</v>
      </c>
      <c r="AJ25" s="94" t="s">
        <v>97</v>
      </c>
      <c r="AL25" s="82"/>
      <c r="AM25" s="59"/>
    </row>
    <row r="26" spans="1:39" ht="21.75" thickTop="1" x14ac:dyDescent="0.25">
      <c r="C26" s="95"/>
      <c r="D26" s="82"/>
      <c r="E26" s="96">
        <f>E24-E25</f>
        <v>11</v>
      </c>
      <c r="F26" s="97" t="s">
        <v>69</v>
      </c>
      <c r="H26" s="82"/>
      <c r="J26" s="96">
        <f>J24-J25</f>
        <v>11</v>
      </c>
      <c r="K26" s="97" t="s">
        <v>69</v>
      </c>
      <c r="M26" s="82"/>
      <c r="N26" s="59"/>
      <c r="O26" s="96">
        <f>O24-O25</f>
        <v>0</v>
      </c>
      <c r="P26" s="97" t="s">
        <v>69</v>
      </c>
      <c r="R26" s="82"/>
      <c r="S26" s="59"/>
      <c r="T26" s="96">
        <f>T24-T25</f>
        <v>0</v>
      </c>
      <c r="U26" s="97" t="s">
        <v>69</v>
      </c>
      <c r="W26" s="82"/>
      <c r="X26" s="59"/>
      <c r="Y26" s="96">
        <f>Y24-Y25</f>
        <v>0</v>
      </c>
      <c r="Z26" s="97" t="s">
        <v>69</v>
      </c>
      <c r="AB26" s="82"/>
      <c r="AC26" s="59"/>
      <c r="AD26" s="96">
        <f>AD24-AD25</f>
        <v>11</v>
      </c>
      <c r="AE26" s="97" t="s">
        <v>69</v>
      </c>
      <c r="AG26" s="82"/>
      <c r="AH26" s="59"/>
      <c r="AI26" s="96">
        <f>AI24-AI25</f>
        <v>11</v>
      </c>
      <c r="AJ26" s="97" t="s">
        <v>69</v>
      </c>
      <c r="AL26" s="82"/>
      <c r="AM26" s="59"/>
    </row>
    <row r="27" spans="1:39" x14ac:dyDescent="0.25">
      <c r="F27" s="94"/>
    </row>
    <row r="28" spans="1:39" x14ac:dyDescent="0.25">
      <c r="E28" s="98"/>
    </row>
    <row r="29" spans="1:39" x14ac:dyDescent="0.25">
      <c r="E29" s="98"/>
      <c r="F29" s="92" t="s">
        <v>96</v>
      </c>
    </row>
    <row r="30" spans="1:39" x14ac:dyDescent="0.25">
      <c r="E30" s="99"/>
      <c r="F30" s="58" t="s">
        <v>98</v>
      </c>
    </row>
    <row r="31" spans="1:39" x14ac:dyDescent="0.25">
      <c r="E31" s="99"/>
    </row>
  </sheetData>
  <mergeCells count="46">
    <mergeCell ref="AI10:AI21"/>
    <mergeCell ref="AI3:AL3"/>
    <mergeCell ref="AM3:AM6"/>
    <mergeCell ref="AI4:AL4"/>
    <mergeCell ref="AI5:AL5"/>
    <mergeCell ref="AI8:AJ8"/>
    <mergeCell ref="B10:B21"/>
    <mergeCell ref="E10:E21"/>
    <mergeCell ref="J10:J21"/>
    <mergeCell ref="Y10:Y21"/>
    <mergeCell ref="AD10:AD21"/>
    <mergeCell ref="AD5:AG5"/>
    <mergeCell ref="B6:B7"/>
    <mergeCell ref="B8:C8"/>
    <mergeCell ref="E8:F8"/>
    <mergeCell ref="J8:K8"/>
    <mergeCell ref="O8:P8"/>
    <mergeCell ref="T8:U8"/>
    <mergeCell ref="Y8:Z8"/>
    <mergeCell ref="AD8:AE8"/>
    <mergeCell ref="AC3:AC6"/>
    <mergeCell ref="AD3:AG3"/>
    <mergeCell ref="AH3:AH6"/>
    <mergeCell ref="B4:D4"/>
    <mergeCell ref="E4:H4"/>
    <mergeCell ref="J4:M4"/>
    <mergeCell ref="O4:R4"/>
    <mergeCell ref="T4:W4"/>
    <mergeCell ref="Y4:AB4"/>
    <mergeCell ref="AD4:AG4"/>
    <mergeCell ref="B5:D5"/>
    <mergeCell ref="E5:H5"/>
    <mergeCell ref="J5:M5"/>
    <mergeCell ref="O5:R5"/>
    <mergeCell ref="T5:W5"/>
    <mergeCell ref="Y5:AB5"/>
    <mergeCell ref="O3:R3"/>
    <mergeCell ref="S3:S6"/>
    <mergeCell ref="T3:W3"/>
    <mergeCell ref="X3:X6"/>
    <mergeCell ref="Y3:AB3"/>
    <mergeCell ref="B3:D3"/>
    <mergeCell ref="E3:H3"/>
    <mergeCell ref="I3:I6"/>
    <mergeCell ref="J3:M3"/>
    <mergeCell ref="N3:N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IFMG</cp:lastModifiedBy>
  <cp:revision>7</cp:revision>
  <dcterms:created xsi:type="dcterms:W3CDTF">2018-03-05T11:36:05Z</dcterms:created>
  <dcterms:modified xsi:type="dcterms:W3CDTF">2022-03-08T15:31:49Z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