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tabRatio="500" activeTab="2"/>
  </bookViews>
  <sheets>
    <sheet name="Resumo do Contrato" sheetId="1" r:id="rId1"/>
    <sheet name="Resumo por item" sheetId="2" r:id="rId2"/>
    <sheet name="Cronograma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R7" i="3" l="1"/>
  <c r="CQ7" i="3"/>
  <c r="CP7" i="3"/>
  <c r="BT7" i="3"/>
  <c r="CN7" i="3"/>
  <c r="CN26" i="3"/>
  <c r="CO22" i="3" l="1"/>
  <c r="CP22" i="3"/>
  <c r="CJ17" i="3"/>
  <c r="CK7" i="3" l="1"/>
  <c r="CK17" i="3"/>
  <c r="CK22" i="3" s="1"/>
  <c r="CK14" i="3"/>
  <c r="CJ22" i="3"/>
  <c r="CK18" i="3"/>
  <c r="CK13" i="3"/>
  <c r="CE22" i="3" l="1"/>
  <c r="CD22" i="3"/>
  <c r="CK10" i="3"/>
  <c r="CI7" i="3"/>
  <c r="CE10" i="3"/>
  <c r="CK12" i="3"/>
  <c r="CI26" i="3"/>
  <c r="K213" i="2"/>
  <c r="K199" i="2"/>
  <c r="J203" i="2"/>
  <c r="I203" i="2"/>
  <c r="J201" i="2"/>
  <c r="I201" i="2"/>
  <c r="J200" i="2"/>
  <c r="I200" i="2"/>
  <c r="H204" i="2"/>
  <c r="G204" i="2"/>
  <c r="J211" i="2"/>
  <c r="I211" i="2"/>
  <c r="G218" i="2"/>
  <c r="H218" i="2"/>
  <c r="G211" i="2"/>
  <c r="H211" i="2" s="1"/>
  <c r="E217" i="2"/>
  <c r="I216" i="2"/>
  <c r="H216" i="2"/>
  <c r="J216" i="2" s="1"/>
  <c r="J215" i="2"/>
  <c r="I215" i="2"/>
  <c r="H215" i="2"/>
  <c r="I214" i="2"/>
  <c r="G214" i="2"/>
  <c r="H214" i="2" s="1"/>
  <c r="J214" i="2" s="1"/>
  <c r="G213" i="2"/>
  <c r="I213" i="2" s="1"/>
  <c r="G212" i="2"/>
  <c r="I212" i="2" s="1"/>
  <c r="G210" i="2"/>
  <c r="I210" i="2" s="1"/>
  <c r="G209" i="2"/>
  <c r="I209" i="2" s="1"/>
  <c r="G208" i="2"/>
  <c r="I208" i="2" s="1"/>
  <c r="AW30" i="3"/>
  <c r="AS30" i="3"/>
  <c r="CC26" i="3"/>
  <c r="BY26" i="3"/>
  <c r="BT26" i="3"/>
  <c r="BO26" i="3"/>
  <c r="BI26" i="3"/>
  <c r="BE26" i="3"/>
  <c r="BA26" i="3"/>
  <c r="AW26" i="3"/>
  <c r="AS26" i="3"/>
  <c r="AI26" i="3"/>
  <c r="Y26" i="3"/>
  <c r="O26" i="3"/>
  <c r="CF7" i="3"/>
  <c r="BV22" i="3"/>
  <c r="BU22" i="3"/>
  <c r="BG22" i="3"/>
  <c r="AY22" i="3"/>
  <c r="AU22" i="3"/>
  <c r="AP22" i="3"/>
  <c r="AO22" i="3"/>
  <c r="AD22" i="3"/>
  <c r="AF7" i="3" s="1"/>
  <c r="V22" i="3"/>
  <c r="U22" i="3"/>
  <c r="K22" i="3"/>
  <c r="M7" i="3" s="1"/>
  <c r="F22" i="3"/>
  <c r="H7" i="3" s="1"/>
  <c r="I7" i="3" s="1"/>
  <c r="N7" i="3" s="1"/>
  <c r="CE21" i="3"/>
  <c r="CK21" i="3" s="1"/>
  <c r="BQ21" i="3"/>
  <c r="CA21" i="3" s="1"/>
  <c r="BK21" i="3"/>
  <c r="AE21" i="3"/>
  <c r="AK21" i="3" s="1"/>
  <c r="BC21" i="3" s="1"/>
  <c r="G21" i="3"/>
  <c r="L21" i="3" s="1"/>
  <c r="Q21" i="3" s="1"/>
  <c r="AA21" i="3" s="1"/>
  <c r="CE20" i="3"/>
  <c r="CK20" i="3" s="1"/>
  <c r="BK20" i="3"/>
  <c r="BQ20" i="3" s="1"/>
  <c r="CA20" i="3" s="1"/>
  <c r="AE20" i="3"/>
  <c r="AK20" i="3" s="1"/>
  <c r="BC20" i="3" s="1"/>
  <c r="Q20" i="3"/>
  <c r="AA20" i="3" s="1"/>
  <c r="G20" i="3"/>
  <c r="L20" i="3" s="1"/>
  <c r="CE19" i="3"/>
  <c r="CK19" i="3" s="1"/>
  <c r="BK19" i="3"/>
  <c r="BQ19" i="3" s="1"/>
  <c r="CA19" i="3" s="1"/>
  <c r="AK19" i="3"/>
  <c r="AE19" i="3"/>
  <c r="G19" i="3"/>
  <c r="L19" i="3" s="1"/>
  <c r="Q19" i="3" s="1"/>
  <c r="AA19" i="3" s="1"/>
  <c r="CE18" i="3"/>
  <c r="BK18" i="3"/>
  <c r="BQ18" i="3" s="1"/>
  <c r="CA18" i="3" s="1"/>
  <c r="AE18" i="3"/>
  <c r="AK18" i="3" s="1"/>
  <c r="BC18" i="3" s="1"/>
  <c r="G18" i="3"/>
  <c r="L18" i="3" s="1"/>
  <c r="Q18" i="3" s="1"/>
  <c r="AA18" i="3" s="1"/>
  <c r="CE17" i="3"/>
  <c r="BK17" i="3"/>
  <c r="BQ17" i="3" s="1"/>
  <c r="CA17" i="3" s="1"/>
  <c r="AX17" i="3"/>
  <c r="AK17" i="3"/>
  <c r="AE17" i="3"/>
  <c r="G17" i="3"/>
  <c r="L17" i="3" s="1"/>
  <c r="Q17" i="3" s="1"/>
  <c r="AA17" i="3" s="1"/>
  <c r="CE16" i="3"/>
  <c r="CK16" i="3" s="1"/>
  <c r="BK16" i="3"/>
  <c r="AE16" i="3"/>
  <c r="G16" i="3"/>
  <c r="L16" i="3" s="1"/>
  <c r="CE15" i="3"/>
  <c r="CK15" i="3" s="1"/>
  <c r="BK15" i="3"/>
  <c r="BQ15" i="3" s="1"/>
  <c r="CA15" i="3" s="1"/>
  <c r="AK15" i="3"/>
  <c r="BC15" i="3" s="1"/>
  <c r="AE15" i="3"/>
  <c r="G15" i="3"/>
  <c r="L15" i="3" s="1"/>
  <c r="Q15" i="3" s="1"/>
  <c r="AA15" i="3" s="1"/>
  <c r="CE14" i="3"/>
  <c r="BK14" i="3"/>
  <c r="BQ14" i="3" s="1"/>
  <c r="CA14" i="3" s="1"/>
  <c r="AE14" i="3"/>
  <c r="AK14" i="3" s="1"/>
  <c r="BC14" i="3" s="1"/>
  <c r="G14" i="3"/>
  <c r="L14" i="3" s="1"/>
  <c r="Q14" i="3" s="1"/>
  <c r="AA14" i="3" s="1"/>
  <c r="CE13" i="3"/>
  <c r="BK13" i="3"/>
  <c r="BQ13" i="3" s="1"/>
  <c r="CA13" i="3" s="1"/>
  <c r="AK13" i="3"/>
  <c r="BC13" i="3" s="1"/>
  <c r="AE13" i="3"/>
  <c r="L13" i="3"/>
  <c r="Q13" i="3" s="1"/>
  <c r="AA13" i="3" s="1"/>
  <c r="G13" i="3"/>
  <c r="CE12" i="3"/>
  <c r="BQ12" i="3"/>
  <c r="CA12" i="3" s="1"/>
  <c r="BK12" i="3"/>
  <c r="AE12" i="3"/>
  <c r="AK12" i="3" s="1"/>
  <c r="BC12" i="3" s="1"/>
  <c r="G12" i="3"/>
  <c r="L12" i="3" s="1"/>
  <c r="Q12" i="3" s="1"/>
  <c r="AA12" i="3" s="1"/>
  <c r="CE11" i="3"/>
  <c r="CK11" i="3" s="1"/>
  <c r="BK11" i="3"/>
  <c r="BQ11" i="3" s="1"/>
  <c r="CA11" i="3" s="1"/>
  <c r="AK11" i="3"/>
  <c r="BC11" i="3" s="1"/>
  <c r="AE11" i="3"/>
  <c r="L11" i="3"/>
  <c r="Q11" i="3" s="1"/>
  <c r="AA11" i="3" s="1"/>
  <c r="G11" i="3"/>
  <c r="AE10" i="3"/>
  <c r="G10" i="3"/>
  <c r="L10" i="3" s="1"/>
  <c r="CC7" i="3"/>
  <c r="BY7" i="3"/>
  <c r="CA7" i="3" s="1"/>
  <c r="BZ16" i="3" s="1"/>
  <c r="BO7" i="3"/>
  <c r="BI7" i="3"/>
  <c r="BK7" i="3" s="1"/>
  <c r="BJ10" i="3" s="1"/>
  <c r="BJ22" i="3" s="1"/>
  <c r="BL7" i="3" s="1"/>
  <c r="BE7" i="3"/>
  <c r="BC7" i="3"/>
  <c r="BB19" i="3" s="1"/>
  <c r="BA7" i="3"/>
  <c r="AY7" i="3"/>
  <c r="AX19" i="3" s="1"/>
  <c r="AW7" i="3"/>
  <c r="AS7" i="3"/>
  <c r="AU7" i="3" s="1"/>
  <c r="AN7" i="3"/>
  <c r="AI7" i="3"/>
  <c r="AC7" i="3"/>
  <c r="AK7" i="3" s="1"/>
  <c r="AJ16" i="3" s="1"/>
  <c r="AK16" i="3" s="1"/>
  <c r="Y7" i="3"/>
  <c r="AA7" i="3" s="1"/>
  <c r="Z16" i="3" s="1"/>
  <c r="T7" i="3"/>
  <c r="O7" i="3"/>
  <c r="L7" i="3"/>
  <c r="J7" i="3"/>
  <c r="G7" i="3"/>
  <c r="E7" i="3"/>
  <c r="C7" i="3"/>
  <c r="B4" i="3"/>
  <c r="B3" i="3"/>
  <c r="G203" i="2"/>
  <c r="E203" i="2"/>
  <c r="I202" i="2"/>
  <c r="H202" i="2"/>
  <c r="H201" i="2"/>
  <c r="H200" i="2"/>
  <c r="G200" i="2"/>
  <c r="I199" i="2"/>
  <c r="H199" i="2"/>
  <c r="J199" i="2" s="1"/>
  <c r="G199" i="2"/>
  <c r="H198" i="2"/>
  <c r="J198" i="2" s="1"/>
  <c r="G198" i="2"/>
  <c r="I198" i="2" s="1"/>
  <c r="G197" i="2"/>
  <c r="I196" i="2"/>
  <c r="H196" i="2"/>
  <c r="J196" i="2" s="1"/>
  <c r="G196" i="2"/>
  <c r="I195" i="2"/>
  <c r="H195" i="2"/>
  <c r="G195" i="2"/>
  <c r="H194" i="2"/>
  <c r="G194" i="2"/>
  <c r="G189" i="2"/>
  <c r="E189" i="2"/>
  <c r="H188" i="2"/>
  <c r="H187" i="2"/>
  <c r="I186" i="2"/>
  <c r="H186" i="2"/>
  <c r="G186" i="2"/>
  <c r="L185" i="2" s="1"/>
  <c r="K185" i="2"/>
  <c r="J185" i="2"/>
  <c r="H185" i="2"/>
  <c r="O185" i="2" s="1"/>
  <c r="G185" i="2"/>
  <c r="I185" i="2" s="1"/>
  <c r="O184" i="2"/>
  <c r="I184" i="2"/>
  <c r="H184" i="2"/>
  <c r="G184" i="2"/>
  <c r="I183" i="2"/>
  <c r="H183" i="2"/>
  <c r="O183" i="2" s="1"/>
  <c r="G183" i="2"/>
  <c r="O182" i="2"/>
  <c r="J182" i="2"/>
  <c r="I182" i="2"/>
  <c r="G182" i="2"/>
  <c r="H182" i="2" s="1"/>
  <c r="J181" i="2"/>
  <c r="H181" i="2"/>
  <c r="O181" i="2" s="1"/>
  <c r="G181" i="2"/>
  <c r="I181" i="2" s="1"/>
  <c r="I180" i="2"/>
  <c r="H180" i="2"/>
  <c r="O180" i="2" s="1"/>
  <c r="G180" i="2"/>
  <c r="E175" i="2"/>
  <c r="H174" i="2"/>
  <c r="J174" i="2" s="1"/>
  <c r="G174" i="2"/>
  <c r="I174" i="2" s="1"/>
  <c r="G173" i="2"/>
  <c r="I173" i="2" s="1"/>
  <c r="H172" i="2"/>
  <c r="J172" i="2" s="1"/>
  <c r="G172" i="2"/>
  <c r="I171" i="2"/>
  <c r="H171" i="2"/>
  <c r="J171" i="2" s="1"/>
  <c r="G171" i="2"/>
  <c r="I170" i="2"/>
  <c r="H170" i="2"/>
  <c r="J170" i="2" s="1"/>
  <c r="G170" i="2"/>
  <c r="H169" i="2"/>
  <c r="G169" i="2"/>
  <c r="I168" i="2"/>
  <c r="H168" i="2"/>
  <c r="G168" i="2"/>
  <c r="I167" i="2"/>
  <c r="H167" i="2"/>
  <c r="J167" i="2" s="1"/>
  <c r="G167" i="2"/>
  <c r="H166" i="2"/>
  <c r="G166" i="2"/>
  <c r="K171" i="2" s="1"/>
  <c r="E163" i="2"/>
  <c r="H162" i="2"/>
  <c r="H161" i="2"/>
  <c r="I160" i="2"/>
  <c r="H160" i="2"/>
  <c r="G160" i="2"/>
  <c r="L159" i="2" s="1"/>
  <c r="J159" i="2"/>
  <c r="I159" i="2"/>
  <c r="G159" i="2"/>
  <c r="H159" i="2" s="1"/>
  <c r="J158" i="2"/>
  <c r="I158" i="2"/>
  <c r="G158" i="2"/>
  <c r="H158" i="2" s="1"/>
  <c r="G157" i="2"/>
  <c r="H157" i="2" s="1"/>
  <c r="J157" i="2" s="1"/>
  <c r="G156" i="2"/>
  <c r="J155" i="2"/>
  <c r="I155" i="2"/>
  <c r="G155" i="2"/>
  <c r="H155" i="2" s="1"/>
  <c r="G154" i="2"/>
  <c r="K159" i="2" s="1"/>
  <c r="E151" i="2"/>
  <c r="H150" i="2"/>
  <c r="G150" i="2"/>
  <c r="I150" i="2" s="1"/>
  <c r="G149" i="2"/>
  <c r="H148" i="2"/>
  <c r="G148" i="2"/>
  <c r="I147" i="2"/>
  <c r="H147" i="2"/>
  <c r="G147" i="2"/>
  <c r="I146" i="2"/>
  <c r="H146" i="2"/>
  <c r="G146" i="2"/>
  <c r="I145" i="2"/>
  <c r="H145" i="2"/>
  <c r="G145" i="2"/>
  <c r="I144" i="2"/>
  <c r="H144" i="2"/>
  <c r="G144" i="2"/>
  <c r="I143" i="2"/>
  <c r="H143" i="2"/>
  <c r="G143" i="2"/>
  <c r="I142" i="2"/>
  <c r="H142" i="2"/>
  <c r="G142" i="2"/>
  <c r="K147" i="2" s="1"/>
  <c r="E139" i="2"/>
  <c r="J138" i="2"/>
  <c r="I138" i="2"/>
  <c r="G138" i="2"/>
  <c r="H138" i="2" s="1"/>
  <c r="G137" i="2"/>
  <c r="H137" i="2" s="1"/>
  <c r="J137" i="2" s="1"/>
  <c r="I136" i="2"/>
  <c r="G136" i="2"/>
  <c r="J135" i="2"/>
  <c r="G135" i="2"/>
  <c r="H135" i="2" s="1"/>
  <c r="J134" i="2"/>
  <c r="G134" i="2"/>
  <c r="H134" i="2" s="1"/>
  <c r="G133" i="2"/>
  <c r="H133" i="2" s="1"/>
  <c r="J133" i="2" s="1"/>
  <c r="G132" i="2"/>
  <c r="H132" i="2" s="1"/>
  <c r="J132" i="2" s="1"/>
  <c r="J131" i="2"/>
  <c r="G131" i="2"/>
  <c r="H131" i="2" s="1"/>
  <c r="G130" i="2"/>
  <c r="E124" i="2"/>
  <c r="J123" i="2"/>
  <c r="I123" i="2"/>
  <c r="H123" i="2"/>
  <c r="I122" i="2"/>
  <c r="H122" i="2"/>
  <c r="J122" i="2" s="1"/>
  <c r="G121" i="2"/>
  <c r="I121" i="2" s="1"/>
  <c r="I120" i="2"/>
  <c r="H120" i="2"/>
  <c r="J120" i="2" s="1"/>
  <c r="G120" i="2"/>
  <c r="H119" i="2"/>
  <c r="J119" i="2" s="1"/>
  <c r="G119" i="2"/>
  <c r="H118" i="2"/>
  <c r="J118" i="2" s="1"/>
  <c r="G118" i="2"/>
  <c r="H117" i="2"/>
  <c r="J117" i="2" s="1"/>
  <c r="G117" i="2"/>
  <c r="I116" i="2"/>
  <c r="H116" i="2"/>
  <c r="J116" i="2" s="1"/>
  <c r="G116" i="2"/>
  <c r="H115" i="2"/>
  <c r="G115" i="2"/>
  <c r="K120" i="2" s="1"/>
  <c r="E112" i="2"/>
  <c r="I111" i="2"/>
  <c r="H111" i="2"/>
  <c r="J110" i="2"/>
  <c r="I110" i="2"/>
  <c r="H110" i="2"/>
  <c r="I109" i="2"/>
  <c r="H109" i="2"/>
  <c r="J109" i="2" s="1"/>
  <c r="G109" i="2"/>
  <c r="L108" i="2" s="1"/>
  <c r="J108" i="2"/>
  <c r="I108" i="2"/>
  <c r="G108" i="2"/>
  <c r="H108" i="2" s="1"/>
  <c r="I107" i="2"/>
  <c r="G107" i="2"/>
  <c r="H107" i="2" s="1"/>
  <c r="J107" i="2" s="1"/>
  <c r="G106" i="2"/>
  <c r="H106" i="2" s="1"/>
  <c r="J106" i="2" s="1"/>
  <c r="J105" i="2"/>
  <c r="G105" i="2"/>
  <c r="H105" i="2" s="1"/>
  <c r="J104" i="2"/>
  <c r="I104" i="2"/>
  <c r="G104" i="2"/>
  <c r="H104" i="2" s="1"/>
  <c r="I103" i="2"/>
  <c r="G103" i="2"/>
  <c r="I115" i="2" s="1"/>
  <c r="G97" i="2"/>
  <c r="E97" i="2"/>
  <c r="I96" i="2"/>
  <c r="H96" i="2"/>
  <c r="J111" i="2" s="1"/>
  <c r="I95" i="2"/>
  <c r="H95" i="2"/>
  <c r="H94" i="2"/>
  <c r="G94" i="2"/>
  <c r="I93" i="2"/>
  <c r="H93" i="2"/>
  <c r="G93" i="2"/>
  <c r="J92" i="2"/>
  <c r="I92" i="2"/>
  <c r="H92" i="2"/>
  <c r="G92" i="2"/>
  <c r="H91" i="2"/>
  <c r="G91" i="2"/>
  <c r="H90" i="2"/>
  <c r="G90" i="2"/>
  <c r="I89" i="2"/>
  <c r="H89" i="2"/>
  <c r="G89" i="2"/>
  <c r="J88" i="2"/>
  <c r="I88" i="2"/>
  <c r="H88" i="2"/>
  <c r="G88" i="2"/>
  <c r="E83" i="2"/>
  <c r="J82" i="2"/>
  <c r="I82" i="2"/>
  <c r="H82" i="2"/>
  <c r="I81" i="2"/>
  <c r="H81" i="2"/>
  <c r="J95" i="2" s="1"/>
  <c r="G80" i="2"/>
  <c r="I94" i="2" s="1"/>
  <c r="I79" i="2"/>
  <c r="G79" i="2"/>
  <c r="H79" i="2" s="1"/>
  <c r="I78" i="2"/>
  <c r="H78" i="2"/>
  <c r="G78" i="2"/>
  <c r="H77" i="2"/>
  <c r="G77" i="2"/>
  <c r="I91" i="2" s="1"/>
  <c r="G76" i="2"/>
  <c r="I90" i="2" s="1"/>
  <c r="I75" i="2"/>
  <c r="G75" i="2"/>
  <c r="H75" i="2" s="1"/>
  <c r="I74" i="2"/>
  <c r="H74" i="2"/>
  <c r="G74" i="2"/>
  <c r="G69" i="2"/>
  <c r="I69" i="2" s="1"/>
  <c r="E69" i="2"/>
  <c r="I68" i="2"/>
  <c r="H68" i="2"/>
  <c r="J68" i="2" s="1"/>
  <c r="I67" i="2"/>
  <c r="H67" i="2"/>
  <c r="J67" i="2" s="1"/>
  <c r="I66" i="2"/>
  <c r="G66" i="2"/>
  <c r="H66" i="2" s="1"/>
  <c r="J66" i="2" s="1"/>
  <c r="I65" i="2"/>
  <c r="G65" i="2"/>
  <c r="H65" i="2" s="1"/>
  <c r="J65" i="2" s="1"/>
  <c r="I64" i="2"/>
  <c r="G64" i="2"/>
  <c r="H64" i="2" s="1"/>
  <c r="J64" i="2" s="1"/>
  <c r="I63" i="2"/>
  <c r="G63" i="2"/>
  <c r="H63" i="2" s="1"/>
  <c r="J63" i="2" s="1"/>
  <c r="I62" i="2"/>
  <c r="G62" i="2"/>
  <c r="H62" i="2" s="1"/>
  <c r="J62" i="2" s="1"/>
  <c r="I61" i="2"/>
  <c r="G61" i="2"/>
  <c r="H61" i="2" s="1"/>
  <c r="J61" i="2" s="1"/>
  <c r="I60" i="2"/>
  <c r="G60" i="2"/>
  <c r="H60" i="2" s="1"/>
  <c r="G55" i="2"/>
  <c r="E55" i="2"/>
  <c r="J54" i="2"/>
  <c r="I54" i="2"/>
  <c r="H54" i="2"/>
  <c r="J53" i="2"/>
  <c r="I53" i="2"/>
  <c r="H53" i="2"/>
  <c r="I52" i="2"/>
  <c r="H52" i="2"/>
  <c r="J52" i="2" s="1"/>
  <c r="G52" i="2"/>
  <c r="I51" i="2"/>
  <c r="H51" i="2"/>
  <c r="J51" i="2" s="1"/>
  <c r="G51" i="2"/>
  <c r="I50" i="2"/>
  <c r="H50" i="2"/>
  <c r="J50" i="2" s="1"/>
  <c r="G50" i="2"/>
  <c r="I49" i="2"/>
  <c r="H49" i="2"/>
  <c r="J49" i="2" s="1"/>
  <c r="G49" i="2"/>
  <c r="I48" i="2"/>
  <c r="H48" i="2"/>
  <c r="J48" i="2" s="1"/>
  <c r="G48" i="2"/>
  <c r="I47" i="2"/>
  <c r="H47" i="2"/>
  <c r="J47" i="2" s="1"/>
  <c r="G47" i="2"/>
  <c r="I46" i="2"/>
  <c r="H46" i="2"/>
  <c r="H55" i="2" s="1"/>
  <c r="G46" i="2"/>
  <c r="E41" i="2"/>
  <c r="I40" i="2"/>
  <c r="H40" i="2"/>
  <c r="I39" i="2"/>
  <c r="H39" i="2"/>
  <c r="J39" i="2" s="1"/>
  <c r="H38" i="2"/>
  <c r="G38" i="2"/>
  <c r="I38" i="2" s="1"/>
  <c r="H37" i="2"/>
  <c r="G37" i="2"/>
  <c r="I37" i="2" s="1"/>
  <c r="H36" i="2"/>
  <c r="G36" i="2"/>
  <c r="I36" i="2" s="1"/>
  <c r="H35" i="2"/>
  <c r="G35" i="2"/>
  <c r="I35" i="2" s="1"/>
  <c r="H34" i="2"/>
  <c r="G34" i="2"/>
  <c r="I34" i="2" s="1"/>
  <c r="H33" i="2"/>
  <c r="G33" i="2"/>
  <c r="I33" i="2" s="1"/>
  <c r="H32" i="2"/>
  <c r="H41" i="2" s="1"/>
  <c r="G32" i="2"/>
  <c r="G41" i="2" s="1"/>
  <c r="G27" i="2"/>
  <c r="E27" i="2"/>
  <c r="I26" i="2"/>
  <c r="H26" i="2"/>
  <c r="J26" i="2" s="1"/>
  <c r="J25" i="2"/>
  <c r="I25" i="2"/>
  <c r="H25" i="2"/>
  <c r="I24" i="2"/>
  <c r="G24" i="2"/>
  <c r="H24" i="2" s="1"/>
  <c r="J24" i="2" s="1"/>
  <c r="I23" i="2"/>
  <c r="G23" i="2"/>
  <c r="H23" i="2" s="1"/>
  <c r="J23" i="2" s="1"/>
  <c r="I22" i="2"/>
  <c r="G22" i="2"/>
  <c r="H22" i="2" s="1"/>
  <c r="J22" i="2" s="1"/>
  <c r="I21" i="2"/>
  <c r="G21" i="2"/>
  <c r="H21" i="2" s="1"/>
  <c r="J21" i="2" s="1"/>
  <c r="I20" i="2"/>
  <c r="G20" i="2"/>
  <c r="H20" i="2" s="1"/>
  <c r="J20" i="2" s="1"/>
  <c r="I19" i="2"/>
  <c r="G19" i="2"/>
  <c r="H19" i="2" s="1"/>
  <c r="J19" i="2" s="1"/>
  <c r="I18" i="2"/>
  <c r="G18" i="2"/>
  <c r="H18" i="2" s="1"/>
  <c r="E13" i="2"/>
  <c r="G22" i="1"/>
  <c r="E22" i="1"/>
  <c r="F21" i="1"/>
  <c r="F18" i="1"/>
  <c r="F15" i="1"/>
  <c r="F14" i="1"/>
  <c r="F13" i="1"/>
  <c r="F12" i="1"/>
  <c r="F11" i="1"/>
  <c r="F10" i="1"/>
  <c r="H9" i="1"/>
  <c r="H22" i="1" s="1"/>
  <c r="F9" i="1"/>
  <c r="F8" i="1"/>
  <c r="F7" i="1"/>
  <c r="F6" i="1"/>
  <c r="F5" i="1"/>
  <c r="F4" i="1"/>
  <c r="F22" i="1" s="1"/>
  <c r="CL7" i="3" l="1"/>
  <c r="Q7" i="3"/>
  <c r="P16" i="3" s="1"/>
  <c r="BG7" i="3"/>
  <c r="BF10" i="3" s="1"/>
  <c r="BF22" i="3" s="1"/>
  <c r="BH7" i="3" s="1"/>
  <c r="CE7" i="3"/>
  <c r="AE22" i="3"/>
  <c r="AK10" i="3"/>
  <c r="G217" i="2"/>
  <c r="H208" i="2"/>
  <c r="H209" i="2"/>
  <c r="J209" i="2" s="1"/>
  <c r="H210" i="2"/>
  <c r="J210" i="2" s="1"/>
  <c r="H212" i="2"/>
  <c r="J212" i="2" s="1"/>
  <c r="H213" i="2"/>
  <c r="J213" i="2" s="1"/>
  <c r="Z22" i="3"/>
  <c r="AB7" i="3" s="1"/>
  <c r="H27" i="2"/>
  <c r="J27" i="2" s="1"/>
  <c r="J18" i="2"/>
  <c r="J33" i="2"/>
  <c r="J35" i="2"/>
  <c r="J37" i="2"/>
  <c r="J75" i="2"/>
  <c r="J89" i="2"/>
  <c r="J79" i="2"/>
  <c r="J93" i="2"/>
  <c r="AT17" i="3"/>
  <c r="BC17" i="3" s="1"/>
  <c r="AT16" i="3"/>
  <c r="AG7" i="3"/>
  <c r="I55" i="2"/>
  <c r="I41" i="2"/>
  <c r="J55" i="2"/>
  <c r="H69" i="2"/>
  <c r="J69" i="2" s="1"/>
  <c r="J60" i="2"/>
  <c r="J34" i="2"/>
  <c r="J36" i="2"/>
  <c r="J38" i="2"/>
  <c r="J40" i="2"/>
  <c r="J77" i="2"/>
  <c r="J91" i="2"/>
  <c r="I133" i="2"/>
  <c r="K135" i="2"/>
  <c r="J143" i="2"/>
  <c r="J145" i="2"/>
  <c r="J147" i="2"/>
  <c r="J162" i="2"/>
  <c r="J150" i="2"/>
  <c r="J166" i="2"/>
  <c r="Q16" i="3"/>
  <c r="AA16" i="3" s="1"/>
  <c r="P22" i="3"/>
  <c r="R7" i="3" s="1"/>
  <c r="S7" i="3" s="1"/>
  <c r="X7" i="3" s="1"/>
  <c r="AK22" i="3"/>
  <c r="BC10" i="3"/>
  <c r="AX22" i="3"/>
  <c r="AZ7" i="3" s="1"/>
  <c r="J142" i="2"/>
  <c r="J144" i="2"/>
  <c r="J146" i="2"/>
  <c r="G163" i="2"/>
  <c r="H154" i="2"/>
  <c r="I32" i="2"/>
  <c r="J46" i="2"/>
  <c r="H76" i="2"/>
  <c r="I77" i="2"/>
  <c r="H80" i="2"/>
  <c r="J81" i="2"/>
  <c r="I106" i="2"/>
  <c r="K108" i="2"/>
  <c r="I117" i="2"/>
  <c r="I118" i="2"/>
  <c r="I119" i="2"/>
  <c r="H121" i="2"/>
  <c r="G124" i="2"/>
  <c r="I132" i="2"/>
  <c r="L135" i="2"/>
  <c r="I137" i="2"/>
  <c r="L147" i="2"/>
  <c r="I149" i="2"/>
  <c r="I161" i="2"/>
  <c r="H149" i="2"/>
  <c r="J149" i="2" s="1"/>
  <c r="I154" i="2"/>
  <c r="I157" i="2"/>
  <c r="I166" i="2"/>
  <c r="J169" i="2"/>
  <c r="L171" i="2"/>
  <c r="H173" i="2"/>
  <c r="J173" i="2" s="1"/>
  <c r="J183" i="2"/>
  <c r="I189" i="2"/>
  <c r="J195" i="2"/>
  <c r="J202" i="2"/>
  <c r="J32" i="2"/>
  <c r="G83" i="2"/>
  <c r="I83" i="2" s="1"/>
  <c r="I76" i="2"/>
  <c r="I80" i="2"/>
  <c r="H97" i="2"/>
  <c r="J96" i="2"/>
  <c r="I105" i="2"/>
  <c r="G139" i="2"/>
  <c r="H130" i="2"/>
  <c r="I131" i="2"/>
  <c r="I135" i="2"/>
  <c r="H136" i="2"/>
  <c r="J136" i="2" s="1"/>
  <c r="G151" i="2"/>
  <c r="I151" i="2" s="1"/>
  <c r="H156" i="2"/>
  <c r="J156" i="2" s="1"/>
  <c r="I156" i="2"/>
  <c r="J160" i="2"/>
  <c r="J168" i="2"/>
  <c r="I169" i="2"/>
  <c r="I172" i="2"/>
  <c r="G175" i="2"/>
  <c r="I187" i="2"/>
  <c r="I194" i="2"/>
  <c r="I197" i="2"/>
  <c r="H197" i="2"/>
  <c r="J197" i="2" s="1"/>
  <c r="L22" i="3"/>
  <c r="Q10" i="3"/>
  <c r="BZ22" i="3"/>
  <c r="CB7" i="3" s="1"/>
  <c r="CG7" i="3" s="1"/>
  <c r="J74" i="2"/>
  <c r="J78" i="2"/>
  <c r="G112" i="2"/>
  <c r="I112" i="2" s="1"/>
  <c r="H103" i="2"/>
  <c r="J115" i="2" s="1"/>
  <c r="L120" i="2"/>
  <c r="I130" i="2"/>
  <c r="I134" i="2"/>
  <c r="I162" i="2"/>
  <c r="J180" i="2"/>
  <c r="H189" i="2"/>
  <c r="J186" i="2"/>
  <c r="O186" i="2"/>
  <c r="J188" i="2"/>
  <c r="J194" i="2"/>
  <c r="BC19" i="3"/>
  <c r="BB22" i="3"/>
  <c r="BD7" i="3" s="1"/>
  <c r="G22" i="3"/>
  <c r="I148" i="2"/>
  <c r="I188" i="2"/>
  <c r="AE7" i="3"/>
  <c r="BQ7" i="3"/>
  <c r="BP16" i="3" s="1"/>
  <c r="AJ22" i="3"/>
  <c r="AL7" i="3" s="1"/>
  <c r="J184" i="2"/>
  <c r="J187" i="2"/>
  <c r="AM7" i="3" l="1"/>
  <c r="AR7" i="3" s="1"/>
  <c r="BK10" i="3"/>
  <c r="BK22" i="3" s="1"/>
  <c r="AH7" i="3"/>
  <c r="I217" i="2"/>
  <c r="J208" i="2"/>
  <c r="H217" i="2"/>
  <c r="J121" i="2"/>
  <c r="J148" i="2"/>
  <c r="H203" i="2"/>
  <c r="J76" i="2"/>
  <c r="J90" i="2"/>
  <c r="BC22" i="3"/>
  <c r="H124" i="2"/>
  <c r="H139" i="2"/>
  <c r="J139" i="2" s="1"/>
  <c r="J130" i="2"/>
  <c r="BP22" i="3"/>
  <c r="BR7" i="3" s="1"/>
  <c r="BQ16" i="3"/>
  <c r="CA16" i="3" s="1"/>
  <c r="I139" i="2"/>
  <c r="H151" i="2"/>
  <c r="J151" i="2" s="1"/>
  <c r="J189" i="2"/>
  <c r="AA10" i="3"/>
  <c r="AA22" i="3" s="1"/>
  <c r="Q22" i="3"/>
  <c r="J154" i="2"/>
  <c r="H163" i="2"/>
  <c r="J163" i="2" s="1"/>
  <c r="H175" i="2"/>
  <c r="I97" i="2"/>
  <c r="J161" i="2"/>
  <c r="J103" i="2"/>
  <c r="H112" i="2"/>
  <c r="J112" i="2" s="1"/>
  <c r="I175" i="2"/>
  <c r="G176" i="2"/>
  <c r="I124" i="2"/>
  <c r="G125" i="2"/>
  <c r="J80" i="2"/>
  <c r="J94" i="2"/>
  <c r="I163" i="2"/>
  <c r="H83" i="2"/>
  <c r="J83" i="2" s="1"/>
  <c r="J41" i="2"/>
  <c r="AT22" i="3"/>
  <c r="AV7" i="3" s="1"/>
  <c r="BM7" i="3" s="1"/>
  <c r="BN7" i="3" s="1"/>
  <c r="BC16" i="3"/>
  <c r="BQ10" i="3" l="1"/>
  <c r="BQ22" i="3" s="1"/>
  <c r="J217" i="2"/>
  <c r="BS7" i="3"/>
  <c r="BX7" i="3" s="1"/>
  <c r="CH7" i="3" s="1"/>
  <c r="CM7" i="3" s="1"/>
  <c r="J97" i="2"/>
  <c r="H176" i="2"/>
  <c r="J175" i="2"/>
  <c r="J124" i="2"/>
  <c r="H125" i="2"/>
  <c r="CA10" i="3" l="1"/>
  <c r="CA22" i="3" s="1"/>
</calcChain>
</file>

<file path=xl/sharedStrings.xml><?xml version="1.0" encoding="utf-8"?>
<sst xmlns="http://schemas.openxmlformats.org/spreadsheetml/2006/main" count="783" uniqueCount="196">
  <si>
    <t>Planilha de Controle de Contratos</t>
  </si>
  <si>
    <t>CONTRATO 17.2018.RER.IPR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</si>
  <si>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</si>
  <si>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</si>
  <si>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</si>
  <si>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</si>
  <si>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</si>
  <si>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</si>
  <si>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</si>
  <si>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</t>
  </si>
  <si>
    <t>25/06/2018 a 24/06/2019</t>
  </si>
  <si>
    <t>23208.003356/2018-55</t>
  </si>
  <si>
    <t>1º Apostilamento - 18/07/2018</t>
  </si>
  <si>
    <t>Repactuação</t>
  </si>
  <si>
    <t>23717.000411/2018-91</t>
  </si>
  <si>
    <t>2º Apostilamento - 03/08/2018</t>
  </si>
  <si>
    <t>Correção do número do contrato</t>
  </si>
  <si>
    <t>23208.004248/2018-56</t>
  </si>
  <si>
    <t>3º Apostilamento - 09/01/2019</t>
  </si>
  <si>
    <t>23717.000004/2019-35</t>
  </si>
  <si>
    <t>APOSTILAMENTO 04/2019 - 03/04/2019</t>
  </si>
  <si>
    <t>23717.000148/2019-91</t>
  </si>
  <si>
    <t>ADITIVO Nº 01/2019 - 07/05/2019</t>
  </si>
  <si>
    <t>Prorrogação e Supressão</t>
  </si>
  <si>
    <t>25/06/2019 até 24/06/2020</t>
  </si>
  <si>
    <t>23717.000174/2019-10</t>
  </si>
  <si>
    <t>APOSTILAMENTO 05/2019 - 13/06/2019</t>
  </si>
  <si>
    <t>23717.000282/2019-92</t>
  </si>
  <si>
    <t>ADITIVO Nº 02/2020 - 31/03/2020</t>
  </si>
  <si>
    <t>Reequilibrio</t>
  </si>
  <si>
    <t>23717.000054/2020-56</t>
  </si>
  <si>
    <t>APOSTILAMENTO 06/2020 - 16/04/2020</t>
  </si>
  <si>
    <t>23717.000151/2020-49</t>
  </si>
  <si>
    <t>ADITIVO Nº 03/2020 - 12/05/2020</t>
  </si>
  <si>
    <t>Prorrogação</t>
  </si>
  <si>
    <t>25/06/2020 até 24/06/2021</t>
  </si>
  <si>
    <t>23717.000181/2020-55</t>
  </si>
  <si>
    <t>Apostilamento 07/2021 - 15/01/2021</t>
  </si>
  <si>
    <t>Repactuação e Retificação do Apost 06/2020</t>
  </si>
  <si>
    <t>23717.000353/2020-91</t>
  </si>
  <si>
    <t>Apostilamento 08/2021 - 05/03/2021</t>
  </si>
  <si>
    <t>23717.000074/2021-16</t>
  </si>
  <si>
    <t>Aditivo 04/2021 - 07/04/2021</t>
  </si>
  <si>
    <t>25/06/2021 até 24/06/2022</t>
  </si>
  <si>
    <t>23717.000086/2021-32</t>
  </si>
  <si>
    <t>Apostilamento 09/2021 – 03/05/2021</t>
  </si>
  <si>
    <t>Correção do número do Apostilamento</t>
  </si>
  <si>
    <t xml:space="preserve">23717.001465/2021-90 </t>
  </si>
  <si>
    <t xml:space="preserve">23717.000239/2021-41 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</si>
  <si>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</si>
  <si>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</si>
  <si>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</si>
  <si>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</si>
  <si>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</si>
  <si>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</si>
  <si>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</si>
  <si>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 I - 30 h</t>
  </si>
  <si>
    <t>Limpeza II - 30 h</t>
  </si>
  <si>
    <t>Portaria - 30 h</t>
  </si>
  <si>
    <t>Zeladoria - 40 h</t>
  </si>
  <si>
    <t>Vigia Diurno - 12x36 h</t>
  </si>
  <si>
    <t>Vigia Noturno - 12x36 h</t>
  </si>
  <si>
    <t>Motorista - Categoria D - 40 h</t>
  </si>
  <si>
    <t>HE e AN p/ Motorista</t>
  </si>
  <si>
    <t> Diárias p/ Motorista</t>
  </si>
  <si>
    <t>Total dos serviços:</t>
  </si>
  <si>
    <t>1º Apostilamento - Repactuação - Vigência a partir de 25/06/2018</t>
  </si>
  <si>
    <t>3º Apostilamento - Repactuação - Vigência a partir de 25/06/2018</t>
  </si>
  <si>
    <t>4º Apostilamento - Repactuação - Vigência a partir de 25/06/2018</t>
  </si>
  <si>
    <t>Horas extras e Adicional Noturno para Motorista</t>
  </si>
  <si>
    <t>Diárias para Motorista</t>
  </si>
  <si>
    <t>ADITIVO Nº 01/2019 - Prorrogação e Supressão - Vigência a partir de 25/06/2019</t>
  </si>
  <si>
    <t>Apostilamento 05/2019 - Repactuação - Vigência a partir de 01/01/2019</t>
  </si>
  <si>
    <t>ADITIVO Nº 02/2020 - Reequilíbrio - Vigência a partir de 01/01/2020</t>
  </si>
  <si>
    <t>Apostilamento 06/2020 - Repactuação - Vigência a partir de 01/01/2020</t>
  </si>
  <si>
    <t>1º Período - Vigência de 01/01/2020 a 31/01/2020</t>
  </si>
  <si>
    <t>2º Período - Vigência a partir de 01/02/2020</t>
  </si>
  <si>
    <t>Apostilamento 07/2021</t>
  </si>
  <si>
    <t>VALOR UNITÁRIO MENSAL (R$)</t>
  </si>
  <si>
    <t>VALOR GLOBAL MENSAL (R$)</t>
  </si>
  <si>
    <t>VALOR GLOBAL ANUAL (R$)</t>
  </si>
  <si>
    <t>Retificação do Apost 06/2020</t>
  </si>
  <si>
    <t>Repactuação serviço de Condução de Veículos</t>
  </si>
  <si>
    <t>Total</t>
  </si>
  <si>
    <t>3º Período - Redução das Contribuições Sociais – período: 01/04/2020 a 30/06/2020</t>
  </si>
  <si>
    <t>4º Período - Fim das Reduções das Contribuições Sociais previstas no 3º Período - Vigência a partir de 01/07/2020</t>
  </si>
  <si>
    <t>Apostilamento 08/2021 - Repactuação - Vigência a partir de 01/01/2021</t>
  </si>
  <si>
    <t>Dados  ComprasNet Contratos</t>
  </si>
  <si>
    <t>Valor unitário</t>
  </si>
  <si>
    <t>Apostilamento 10/2021 – Repactuação - Vigência a partir de 01/01/2021</t>
  </si>
  <si>
    <t>1º Apostilamento - Repactuação</t>
  </si>
  <si>
    <t>Valor Acumulado</t>
  </si>
  <si>
    <t xml:space="preserve">3º Apostilamento - Repactuação </t>
  </si>
  <si>
    <t xml:space="preserve">4º Apostilamento - Repactuação </t>
  </si>
  <si>
    <t xml:space="preserve">ADITIVO Nº 01/2019 - Prorrogação e Supressão </t>
  </si>
  <si>
    <t xml:space="preserve">Apostilamento 05/2019 - Repactuação </t>
  </si>
  <si>
    <t xml:space="preserve">ADITIVO Nº 02/2020 - Reequilíbrio </t>
  </si>
  <si>
    <t>ADITIVO Nº 03/2020 - Prorrogação</t>
  </si>
  <si>
    <r>
      <rPr>
        <b/>
        <sz val="11"/>
        <color rgb="FF000000"/>
        <rFont val="Calibri"/>
        <family val="2"/>
        <charset val="1"/>
      </rPr>
      <t xml:space="preserve">Apostilamento 07/2021 - Repactuação e Retificação do Apost 06/2020 </t>
    </r>
    <r>
      <rPr>
        <b/>
        <sz val="11"/>
        <color rgb="FF808080"/>
        <rFont val="Calibri"/>
        <family val="2"/>
        <charset val="1"/>
      </rPr>
      <t>(obs: o apost 06/2020 está lançado em conjunto com o apost 07/2021)</t>
    </r>
  </si>
  <si>
    <t>8º Apostilamento - Repactuação</t>
  </si>
  <si>
    <t>Aditivo 04/2021 - Prorrogação</t>
  </si>
  <si>
    <t xml:space="preserve">10ª Apostilamento - Repactuação </t>
  </si>
  <si>
    <t xml:space="preserve"> Vigência a partir de 25/06/2018</t>
  </si>
  <si>
    <t>Vigência a partir de 25/06/2018</t>
  </si>
  <si>
    <t>Vigência a partir de 01/01/2019</t>
  </si>
  <si>
    <t>Vigência a partir de 25/06/2019</t>
  </si>
  <si>
    <t>Vigência a partir de 01/01/2020</t>
  </si>
  <si>
    <t>Vigência 25/06/2020 até 24/06/2021</t>
  </si>
  <si>
    <t xml:space="preserve"> Vigência a partir de 01/01/2021</t>
  </si>
  <si>
    <t xml:space="preserve"> Vigência a partir de 25/06/2021</t>
  </si>
  <si>
    <t xml:space="preserve"> Vigência a partir de 01/01/2021 até 24/06/2021</t>
  </si>
  <si>
    <t>1º Período - Vigência de 01/01/2019 a 24/06/2019</t>
  </si>
  <si>
    <t>2º Período - Vigência a partir de 25/06/2019</t>
  </si>
  <si>
    <t>2º Período - Vigência de 01/02/2020 a 31/03/2020</t>
  </si>
  <si>
    <t>3Aº Período - Vigência de  01/04/2020 a 30/06/2020</t>
  </si>
  <si>
    <t>3Bº Período - Vigência de 25/06/2020 a 30/06/2020</t>
  </si>
  <si>
    <t>4º Período - Vigência a partir de 01/07/2020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</si>
  <si>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</si>
  <si>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</si>
  <si>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</si>
  <si>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</si>
  <si>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</si>
  <si>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</si>
  <si>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1º Período</t>
  </si>
  <si>
    <t>Valor do 2º Período</t>
  </si>
  <si>
    <t>Valor do Período</t>
  </si>
  <si>
    <t>Cronograma das parcelas</t>
  </si>
  <si>
    <t>Parcela nº</t>
  </si>
  <si>
    <t>Valor Parcela</t>
  </si>
  <si>
    <t>Diferença</t>
  </si>
  <si>
    <t>25/06 a 24/07</t>
  </si>
  <si>
    <t>1º</t>
  </si>
  <si>
    <t>2º</t>
  </si>
  <si>
    <t>3ª</t>
  </si>
  <si>
    <t>15ª</t>
  </si>
  <si>
    <t>25/07 a 24/08</t>
  </si>
  <si>
    <t>4ª</t>
  </si>
  <si>
    <t>25/08 a 24/09</t>
  </si>
  <si>
    <t>5ª</t>
  </si>
  <si>
    <t>25/09 a 24/10</t>
  </si>
  <si>
    <t>6ª</t>
  </si>
  <si>
    <t>25/10 a 24/11</t>
  </si>
  <si>
    <t>7ª</t>
  </si>
  <si>
    <t>25/11 a 24/12</t>
  </si>
  <si>
    <t>8ª</t>
  </si>
  <si>
    <t>25/12 a 24/01</t>
  </si>
  <si>
    <t>9ª</t>
  </si>
  <si>
    <t>25/01 a 24/02</t>
  </si>
  <si>
    <t>10ª</t>
  </si>
  <si>
    <t>25/02 a 24/03</t>
  </si>
  <si>
    <t>11ª</t>
  </si>
  <si>
    <t>25/03 a 24/04</t>
  </si>
  <si>
    <t>12ª</t>
  </si>
  <si>
    <t>25/04 a 24/05</t>
  </si>
  <si>
    <t>13ª</t>
  </si>
  <si>
    <t>25/05 a 24/06</t>
  </si>
  <si>
    <t>14ª</t>
  </si>
  <si>
    <t>ultimo dia do período calculado</t>
  </si>
  <si>
    <t>d-1 do INÍCIO do período calculado</t>
  </si>
  <si>
    <t>entende-se do período proporcional</t>
  </si>
  <si>
    <t>Apostilamento 10/2021 -29/06/2021</t>
  </si>
  <si>
    <t>Aditivo 05/2022 - 10/02/2022</t>
  </si>
  <si>
    <t>23717.000043/2022-38</t>
  </si>
  <si>
    <t xml:space="preserve">Aditivo 05/2022 – Acréscimo 01 posto de Zeladoria </t>
  </si>
  <si>
    <t>Acréscimo 01 posto Zeladoria</t>
  </si>
  <si>
    <t>Acréscimo de 01 posto de Zeladoria</t>
  </si>
  <si>
    <t>Aditivo 05/2022 - Acréscimo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</si>
  <si>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</si>
  <si>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</si>
  <si>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</si>
  <si>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</si>
  <si>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</si>
  <si>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</si>
  <si>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</si>
  <si>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</si>
  <si>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</si>
  <si>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</si>
  <si>
    <t>26ª</t>
  </si>
  <si>
    <t xml:space="preserve"> Vigência a partir de 16/02/2022</t>
  </si>
  <si>
    <t>Aditivo 06/2022 - Prorrogação</t>
  </si>
  <si>
    <t xml:space="preserve"> Vigência a partir de 25/06/2022</t>
  </si>
  <si>
    <t>27ª</t>
  </si>
  <si>
    <t>28ª</t>
  </si>
  <si>
    <t>29ª</t>
  </si>
  <si>
    <t>30ª</t>
  </si>
  <si>
    <t>31ª</t>
  </si>
  <si>
    <t>32ª</t>
  </si>
  <si>
    <t>33ª</t>
  </si>
  <si>
    <t>34ª</t>
  </si>
  <si>
    <t>35ª</t>
  </si>
  <si>
    <t>36ª</t>
  </si>
  <si>
    <t>37ª</t>
  </si>
  <si>
    <t>38ª</t>
  </si>
  <si>
    <t>Aditivo 06/2022 - 13/04/2022</t>
  </si>
  <si>
    <t>25/06/2022 até 24/06/2023</t>
  </si>
  <si>
    <t>23717.000223/2022-10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</si>
</sst>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  <numFmt numFmtId="168" formatCode="#,##0.00_);\(#,##0.00\)"/>
    <numFmt numFmtId="169" formatCode="#,##0.00_ ;\-#,##0.00\ "/>
    <numFmt numFmtId="170" formatCode="dd/mm/yy;@"/>
    <numFmt numFmtId="171" formatCode="d/mmm"/>
  </numFmts>
  <fonts count="2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color rgb="FF80808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3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9"/>
      <color rgb="FF00B0F0"/>
      <name val="Calibri"/>
      <family val="2"/>
      <charset val="1"/>
    </font>
    <font>
      <b/>
      <sz val="9"/>
      <color rgb="FFFF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C6D9F1"/>
      </patternFill>
    </fill>
    <fill>
      <patternFill patternType="solid">
        <fgColor rgb="FFFFC000"/>
        <bgColor rgb="FFFFFF00"/>
      </patternFill>
    </fill>
    <fill>
      <patternFill patternType="solid">
        <fgColor rgb="FFFF8000"/>
        <bgColor rgb="FFFF6600"/>
      </patternFill>
    </fill>
    <fill>
      <patternFill patternType="solid">
        <fgColor rgb="FF77BC65"/>
        <bgColor rgb="FF92D050"/>
      </patternFill>
    </fill>
    <fill>
      <patternFill patternType="solid">
        <fgColor rgb="FF8EB4E3"/>
        <bgColor rgb="FF729FCF"/>
      </patternFill>
    </fill>
    <fill>
      <patternFill patternType="solid">
        <fgColor rgb="FF92D050"/>
        <bgColor rgb="FF77BC65"/>
      </patternFill>
    </fill>
    <fill>
      <patternFill patternType="solid">
        <fgColor rgb="FF729FCF"/>
        <bgColor rgb="FF8EB4E3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729FC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auto="1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1" fillId="0" borderId="0" applyBorder="0" applyProtection="0"/>
    <xf numFmtId="9" fontId="21" fillId="0" borderId="0" applyBorder="0" applyProtection="0"/>
    <xf numFmtId="0" fontId="23" fillId="0" borderId="0" applyNumberForma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 wrapText="1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>
      <alignment vertical="center"/>
    </xf>
    <xf numFmtId="164" fontId="1" fillId="0" borderId="0" xfId="1" applyFont="1" applyBorder="1" applyAlignment="1" applyProtection="1"/>
    <xf numFmtId="0" fontId="1" fillId="0" borderId="1" xfId="0" applyFont="1" applyBorder="1" applyAlignment="1">
      <alignment vertical="center"/>
    </xf>
    <xf numFmtId="166" fontId="1" fillId="0" borderId="0" xfId="0" applyNumberFormat="1" applyFont="1" applyBorder="1"/>
    <xf numFmtId="0" fontId="8" fillId="3" borderId="1" xfId="0" applyFont="1" applyFill="1" applyBorder="1" applyAlignment="1">
      <alignment horizontal="left" vertical="center"/>
    </xf>
    <xf numFmtId="164" fontId="1" fillId="0" borderId="1" xfId="1" applyFont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1" applyFont="1" applyFill="1" applyBorder="1" applyAlignment="1" applyProtection="1">
      <alignment vertical="center"/>
    </xf>
    <xf numFmtId="0" fontId="1" fillId="2" borderId="1" xfId="0" applyFont="1" applyFill="1" applyBorder="1" applyAlignment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2" fillId="0" borderId="0" xfId="0" applyNumberFormat="1" applyFont="1"/>
    <xf numFmtId="167" fontId="1" fillId="0" borderId="0" xfId="0" applyNumberFormat="1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/>
    <xf numFmtId="164" fontId="0" fillId="0" borderId="2" xfId="1" applyFont="1" applyBorder="1" applyAlignment="1" applyProtection="1"/>
    <xf numFmtId="0" fontId="0" fillId="0" borderId="2" xfId="0" applyFont="1" applyBorder="1" applyAlignment="1">
      <alignment horizontal="center"/>
    </xf>
    <xf numFmtId="167" fontId="0" fillId="0" borderId="0" xfId="0" applyNumberFormat="1"/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/>
    <xf numFmtId="164" fontId="9" fillId="4" borderId="2" xfId="1" applyFont="1" applyFill="1" applyBorder="1" applyAlignment="1" applyProtection="1"/>
    <xf numFmtId="167" fontId="9" fillId="4" borderId="0" xfId="0" applyNumberFormat="1" applyFont="1" applyFill="1"/>
    <xf numFmtId="167" fontId="0" fillId="0" borderId="0" xfId="0" applyNumberFormat="1" applyFont="1"/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/>
    <xf numFmtId="164" fontId="0" fillId="4" borderId="2" xfId="1" applyFont="1" applyFill="1" applyBorder="1" applyAlignment="1" applyProtection="1"/>
    <xf numFmtId="167" fontId="0" fillId="4" borderId="0" xfId="0" applyNumberFormat="1" applyFont="1" applyFill="1"/>
    <xf numFmtId="164" fontId="0" fillId="5" borderId="0" xfId="0" applyNumberFormat="1" applyFill="1"/>
    <xf numFmtId="0" fontId="0" fillId="0" borderId="3" xfId="0" applyBorder="1" applyAlignment="1"/>
    <xf numFmtId="0" fontId="0" fillId="0" borderId="5" xfId="0" applyFont="1" applyBorder="1" applyAlignment="1">
      <alignment horizontal="center"/>
    </xf>
    <xf numFmtId="168" fontId="0" fillId="0" borderId="2" xfId="1" applyNumberFormat="1" applyFont="1" applyBorder="1" applyAlignment="1" applyProtection="1"/>
    <xf numFmtId="169" fontId="0" fillId="0" borderId="0" xfId="0" applyNumberFormat="1"/>
    <xf numFmtId="0" fontId="0" fillId="0" borderId="5" xfId="0" applyBorder="1" applyAlignment="1">
      <alignment horizontal="center"/>
    </xf>
    <xf numFmtId="0" fontId="9" fillId="0" borderId="2" xfId="0" applyFont="1" applyBorder="1" applyAlignment="1">
      <alignment horizontal="center"/>
    </xf>
    <xf numFmtId="168" fontId="9" fillId="0" borderId="2" xfId="1" applyNumberFormat="1" applyFont="1" applyBorder="1" applyAlignment="1" applyProtection="1"/>
    <xf numFmtId="0" fontId="0" fillId="0" borderId="1" xfId="0" applyBorder="1"/>
    <xf numFmtId="0" fontId="9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1" applyFont="1" applyBorder="1" applyAlignment="1" applyProtection="1"/>
    <xf numFmtId="0" fontId="12" fillId="0" borderId="0" xfId="0" applyFont="1" applyBorder="1" applyAlignment="1">
      <alignment horizontal="right" vertical="center"/>
    </xf>
    <xf numFmtId="0" fontId="0" fillId="0" borderId="0" xfId="0" applyBorder="1"/>
    <xf numFmtId="164" fontId="0" fillId="0" borderId="0" xfId="1" applyFont="1" applyBorder="1" applyAlignment="1" applyProtection="1"/>
    <xf numFmtId="0" fontId="0" fillId="6" borderId="0" xfId="0" applyFill="1" applyBorder="1"/>
    <xf numFmtId="0" fontId="0" fillId="7" borderId="0" xfId="0" applyFill="1" applyBorder="1"/>
    <xf numFmtId="0" fontId="0" fillId="10" borderId="8" xfId="0" applyFill="1" applyBorder="1"/>
    <xf numFmtId="0" fontId="9" fillId="8" borderId="9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11" xfId="1" applyFont="1" applyBorder="1" applyAlignment="1" applyProtection="1"/>
    <xf numFmtId="164" fontId="0" fillId="0" borderId="6" xfId="1" applyFont="1" applyBorder="1" applyAlignment="1" applyProtection="1"/>
    <xf numFmtId="164" fontId="0" fillId="0" borderId="10" xfId="1" applyFont="1" applyBorder="1" applyAlignment="1" applyProtection="1"/>
    <xf numFmtId="167" fontId="0" fillId="11" borderId="6" xfId="0" applyNumberFormat="1" applyFill="1" applyBorder="1"/>
    <xf numFmtId="164" fontId="0" fillId="9" borderId="7" xfId="1" applyFont="1" applyFill="1" applyBorder="1" applyAlignment="1" applyProtection="1"/>
    <xf numFmtId="0" fontId="14" fillId="12" borderId="1" xfId="0" applyFont="1" applyFill="1" applyBorder="1" applyAlignment="1">
      <alignment horizontal="center"/>
    </xf>
    <xf numFmtId="0" fontId="0" fillId="0" borderId="12" xfId="0" applyBorder="1" applyAlignment="1"/>
    <xf numFmtId="164" fontId="0" fillId="0" borderId="12" xfId="0" applyNumberFormat="1" applyBorder="1" applyAlignment="1"/>
    <xf numFmtId="164" fontId="0" fillId="0" borderId="13" xfId="0" applyNumberFormat="1" applyBorder="1" applyAlignment="1"/>
    <xf numFmtId="164" fontId="12" fillId="0" borderId="0" xfId="1" applyFont="1" applyBorder="1" applyAlignment="1" applyProtection="1">
      <alignment horizontal="right" vertical="center"/>
    </xf>
    <xf numFmtId="164" fontId="9" fillId="0" borderId="1" xfId="1" applyFont="1" applyBorder="1" applyAlignment="1" applyProtection="1">
      <alignment horizontal="center" vertical="center"/>
    </xf>
    <xf numFmtId="164" fontId="9" fillId="0" borderId="1" xfId="1" applyFont="1" applyBorder="1" applyAlignment="1" applyProtection="1">
      <alignment horizontal="center" vertical="center" wrapText="1"/>
    </xf>
    <xf numFmtId="164" fontId="9" fillId="0" borderId="12" xfId="1" applyFont="1" applyBorder="1" applyAlignment="1" applyProtection="1">
      <alignment horizontal="center" vertical="center"/>
    </xf>
    <xf numFmtId="164" fontId="9" fillId="0" borderId="10" xfId="1" applyFont="1" applyBorder="1" applyAlignment="1" applyProtection="1">
      <alignment horizontal="center" vertical="center"/>
    </xf>
    <xf numFmtId="164" fontId="9" fillId="0" borderId="12" xfId="1" applyFont="1" applyBorder="1" applyAlignment="1" applyProtection="1">
      <alignment horizontal="center" vertical="center" wrapText="1"/>
    </xf>
    <xf numFmtId="167" fontId="15" fillId="12" borderId="0" xfId="0" applyNumberFormat="1" applyFont="1" applyFill="1" applyBorder="1" applyAlignment="1">
      <alignment horizontal="right" vertical="center"/>
    </xf>
    <xf numFmtId="0" fontId="0" fillId="0" borderId="12" xfId="0" applyBorder="1"/>
    <xf numFmtId="167" fontId="0" fillId="0" borderId="1" xfId="0" applyNumberFormat="1" applyBorder="1" applyAlignment="1">
      <alignment vertical="center"/>
    </xf>
    <xf numFmtId="167" fontId="0" fillId="0" borderId="12" xfId="0" applyNumberFormat="1" applyBorder="1"/>
    <xf numFmtId="167" fontId="0" fillId="14" borderId="1" xfId="0" applyNumberFormat="1" applyFill="1" applyBorder="1" applyAlignment="1">
      <alignment vertical="center"/>
    </xf>
    <xf numFmtId="1" fontId="17" fillId="0" borderId="14" xfId="1" applyNumberFormat="1" applyFont="1" applyBorder="1" applyAlignment="1" applyProtection="1">
      <alignment horizontal="center" vertical="center"/>
    </xf>
    <xf numFmtId="167" fontId="0" fillId="4" borderId="1" xfId="0" applyNumberFormat="1" applyFill="1" applyBorder="1" applyAlignment="1">
      <alignment vertical="center"/>
    </xf>
    <xf numFmtId="167" fontId="0" fillId="12" borderId="1" xfId="0" applyNumberFormat="1" applyFill="1" applyBorder="1" applyAlignment="1">
      <alignment vertical="center"/>
    </xf>
    <xf numFmtId="165" fontId="0" fillId="0" borderId="12" xfId="0" applyNumberFormat="1" applyBorder="1"/>
    <xf numFmtId="167" fontId="0" fillId="2" borderId="1" xfId="0" applyNumberFormat="1" applyFill="1" applyBorder="1" applyAlignment="1">
      <alignment vertical="center"/>
    </xf>
    <xf numFmtId="167" fontId="0" fillId="15" borderId="1" xfId="0" applyNumberFormat="1" applyFill="1" applyBorder="1" applyAlignment="1">
      <alignment vertical="center"/>
    </xf>
    <xf numFmtId="167" fontId="0" fillId="2" borderId="12" xfId="0" applyNumberFormat="1" applyFill="1" applyBorder="1"/>
    <xf numFmtId="164" fontId="0" fillId="0" borderId="0" xfId="0" applyNumberFormat="1" applyBorder="1"/>
    <xf numFmtId="0" fontId="0" fillId="0" borderId="15" xfId="0" applyBorder="1"/>
    <xf numFmtId="167" fontId="0" fillId="0" borderId="0" xfId="0" applyNumberFormat="1" applyBorder="1"/>
    <xf numFmtId="167" fontId="0" fillId="13" borderId="0" xfId="0" applyNumberFormat="1" applyFill="1" applyBorder="1"/>
    <xf numFmtId="170" fontId="0" fillId="0" borderId="16" xfId="0" applyNumberFormat="1" applyBorder="1" applyAlignment="1">
      <alignment horizontal="center"/>
    </xf>
    <xf numFmtId="0" fontId="18" fillId="0" borderId="0" xfId="0" applyFont="1" applyBorder="1"/>
    <xf numFmtId="164" fontId="0" fillId="0" borderId="13" xfId="1" applyFont="1" applyBorder="1" applyAlignment="1" applyProtection="1"/>
    <xf numFmtId="170" fontId="0" fillId="0" borderId="17" xfId="0" applyNumberFormat="1" applyBorder="1" applyAlignment="1">
      <alignment horizontal="center"/>
    </xf>
    <xf numFmtId="0" fontId="19" fillId="0" borderId="0" xfId="0" applyFont="1" applyBorder="1"/>
    <xf numFmtId="0" fontId="20" fillId="0" borderId="0" xfId="0" applyFont="1" applyAlignment="1">
      <alignment horizontal="justify" vertical="center" readingOrder="1"/>
    </xf>
    <xf numFmtId="0" fontId="0" fillId="0" borderId="15" xfId="0" applyBorder="1" applyAlignment="1">
      <alignment horizontal="center" vertical="center"/>
    </xf>
    <xf numFmtId="0" fontId="9" fillId="0" borderId="0" xfId="0" applyFont="1" applyBorder="1"/>
    <xf numFmtId="0" fontId="0" fillId="2" borderId="15" xfId="0" applyFill="1" applyBorder="1" applyAlignment="1">
      <alignment horizontal="center" vertical="center"/>
    </xf>
    <xf numFmtId="170" fontId="0" fillId="0" borderId="0" xfId="0" applyNumberFormat="1" applyBorder="1"/>
    <xf numFmtId="171" fontId="0" fillId="0" borderId="0" xfId="0" applyNumberFormat="1" applyBorder="1"/>
    <xf numFmtId="0" fontId="0" fillId="15" borderId="15" xfId="0" applyFill="1" applyBorder="1" applyAlignment="1">
      <alignment horizontal="center" vertical="center"/>
    </xf>
    <xf numFmtId="4" fontId="0" fillId="0" borderId="0" xfId="0" applyNumberFormat="1"/>
    <xf numFmtId="0" fontId="0" fillId="0" borderId="0" xfId="0" applyFill="1" applyBorder="1"/>
    <xf numFmtId="164" fontId="17" fillId="0" borderId="10" xfId="1" applyFont="1" applyBorder="1" applyAlignment="1" applyProtection="1">
      <alignment horizontal="center" vertical="center"/>
    </xf>
    <xf numFmtId="0" fontId="14" fillId="12" borderId="1" xfId="0" applyFont="1" applyFill="1" applyBorder="1" applyAlignment="1">
      <alignment horizontal="center"/>
    </xf>
    <xf numFmtId="164" fontId="17" fillId="17" borderId="10" xfId="1" applyFont="1" applyFill="1" applyBorder="1" applyAlignment="1" applyProtection="1">
      <alignment horizontal="center" vertical="center"/>
    </xf>
    <xf numFmtId="167" fontId="0" fillId="17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 applyProtection="1">
      <alignment horizontal="center" vertical="center"/>
    </xf>
    <xf numFmtId="0" fontId="0" fillId="0" borderId="2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164" fontId="16" fillId="14" borderId="10" xfId="1" applyFont="1" applyFill="1" applyBorder="1" applyAlignment="1" applyProtection="1">
      <alignment horizontal="center" vertical="center"/>
    </xf>
    <xf numFmtId="164" fontId="16" fillId="0" borderId="10" xfId="1" applyFont="1" applyBorder="1" applyAlignment="1" applyProtection="1">
      <alignment horizontal="center" vertical="center"/>
    </xf>
    <xf numFmtId="164" fontId="9" fillId="9" borderId="7" xfId="1" applyFont="1" applyFill="1" applyBorder="1" applyAlignment="1" applyProtection="1">
      <alignment horizontal="center" vertical="center" wrapText="1"/>
    </xf>
    <xf numFmtId="0" fontId="9" fillId="8" borderId="7" xfId="0" applyFont="1" applyFill="1" applyBorder="1" applyAlignment="1">
      <alignment horizontal="center"/>
    </xf>
    <xf numFmtId="0" fontId="22" fillId="16" borderId="1" xfId="0" applyFont="1" applyFill="1" applyBorder="1" applyAlignment="1">
      <alignment horizontal="center"/>
    </xf>
    <xf numFmtId="0" fontId="14" fillId="12" borderId="10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 vertical="center"/>
    </xf>
    <xf numFmtId="164" fontId="9" fillId="9" borderId="18" xfId="1" applyFont="1" applyFill="1" applyBorder="1" applyAlignment="1" applyProtection="1">
      <alignment horizontal="center" vertical="center" wrapText="1"/>
    </xf>
    <xf numFmtId="164" fontId="16" fillId="13" borderId="10" xfId="1" applyFont="1" applyFill="1" applyBorder="1" applyAlignment="1" applyProtection="1">
      <alignment horizontal="center" vertical="center"/>
    </xf>
    <xf numFmtId="0" fontId="14" fillId="12" borderId="1" xfId="0" applyFont="1" applyFill="1" applyBorder="1" applyAlignment="1">
      <alignment horizontal="center"/>
    </xf>
    <xf numFmtId="164" fontId="16" fillId="0" borderId="1" xfId="1" applyFont="1" applyBorder="1" applyAlignment="1" applyProtection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9" fillId="2" borderId="6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2" fillId="17" borderId="1" xfId="0" applyFont="1" applyFill="1" applyBorder="1" applyAlignment="1">
      <alignment horizontal="center"/>
    </xf>
    <xf numFmtId="0" fontId="9" fillId="18" borderId="7" xfId="0" applyFont="1" applyFill="1" applyBorder="1" applyAlignment="1">
      <alignment horizontal="center"/>
    </xf>
    <xf numFmtId="164" fontId="17" fillId="19" borderId="10" xfId="1" applyFont="1" applyFill="1" applyBorder="1" applyAlignment="1" applyProtection="1">
      <alignment horizontal="center" vertical="center"/>
    </xf>
    <xf numFmtId="167" fontId="0" fillId="19" borderId="1" xfId="0" applyNumberFormat="1" applyFill="1" applyBorder="1" applyAlignment="1">
      <alignment vertical="center"/>
    </xf>
    <xf numFmtId="0" fontId="23" fillId="0" borderId="0" xfId="3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9D9D9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000"/>
      <rgbColor rgb="FFFF80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102240</xdr:colOff>
      <xdr:row>112</xdr:row>
      <xdr:rowOff>61560</xdr:rowOff>
    </xdr:from>
    <xdr:to>
      <xdr:col>7</xdr:col>
      <xdr:colOff>973800</xdr:colOff>
      <xdr:row>123</xdr:row>
      <xdr:rowOff>190440</xdr:rowOff>
    </xdr:to>
    <xdr:sp macro="" textlink="">
      <xdr:nvSpPr>
        <xdr:cNvPr id="2" name="Line 1"/>
        <xdr:cNvSpPr/>
      </xdr:nvSpPr>
      <xdr:spPr>
        <a:xfrm>
          <a:off x="2131560" y="25559640"/>
          <a:ext cx="9584280" cy="271044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42480</xdr:colOff>
      <xdr:row>112</xdr:row>
      <xdr:rowOff>63720</xdr:rowOff>
    </xdr:from>
    <xdr:to>
      <xdr:col>7</xdr:col>
      <xdr:colOff>973800</xdr:colOff>
      <xdr:row>123</xdr:row>
      <xdr:rowOff>137520</xdr:rowOff>
    </xdr:to>
    <xdr:sp macro="" textlink="">
      <xdr:nvSpPr>
        <xdr:cNvPr id="3" name="Line 1"/>
        <xdr:cNvSpPr/>
      </xdr:nvSpPr>
      <xdr:spPr>
        <a:xfrm flipH="1">
          <a:off x="2071800" y="25561800"/>
          <a:ext cx="9644040" cy="265536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117000</xdr:colOff>
      <xdr:row>100</xdr:row>
      <xdr:rowOff>37800</xdr:rowOff>
    </xdr:from>
    <xdr:to>
      <xdr:col>7</xdr:col>
      <xdr:colOff>988560</xdr:colOff>
      <xdr:row>111</xdr:row>
      <xdr:rowOff>167040</xdr:rowOff>
    </xdr:to>
    <xdr:sp macro="" textlink="">
      <xdr:nvSpPr>
        <xdr:cNvPr id="4" name="Line 1"/>
        <xdr:cNvSpPr/>
      </xdr:nvSpPr>
      <xdr:spPr>
        <a:xfrm>
          <a:off x="2146320" y="22754880"/>
          <a:ext cx="9584280" cy="271044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57240</xdr:colOff>
      <xdr:row>100</xdr:row>
      <xdr:rowOff>40320</xdr:rowOff>
    </xdr:from>
    <xdr:to>
      <xdr:col>7</xdr:col>
      <xdr:colOff>988560</xdr:colOff>
      <xdr:row>111</xdr:row>
      <xdr:rowOff>114120</xdr:rowOff>
    </xdr:to>
    <xdr:sp macro="" textlink="">
      <xdr:nvSpPr>
        <xdr:cNvPr id="5" name="Line 1"/>
        <xdr:cNvSpPr/>
      </xdr:nvSpPr>
      <xdr:spPr>
        <a:xfrm flipH="1">
          <a:off x="2086560" y="22757400"/>
          <a:ext cx="9644040" cy="2655000"/>
        </a:xfrm>
        <a:prstGeom prst="line">
          <a:avLst/>
        </a:prstGeom>
        <a:ln w="5724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10</xdr:col>
      <xdr:colOff>79200</xdr:colOff>
      <xdr:row>102</xdr:row>
      <xdr:rowOff>360</xdr:rowOff>
    </xdr:from>
    <xdr:to>
      <xdr:col>12</xdr:col>
      <xdr:colOff>459360</xdr:colOff>
      <xdr:row>132</xdr:row>
      <xdr:rowOff>126720</xdr:rowOff>
    </xdr:to>
    <xdr:sp macro="" textlink="">
      <xdr:nvSpPr>
        <xdr:cNvPr id="6" name="CustomShape 1"/>
        <xdr:cNvSpPr/>
      </xdr:nvSpPr>
      <xdr:spPr>
        <a:xfrm>
          <a:off x="15139440" y="23498280"/>
          <a:ext cx="2970360" cy="6879600"/>
        </a:xfrm>
        <a:custGeom>
          <a:avLst/>
          <a:gdLst/>
          <a:ahLst/>
          <a:cxnLst/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24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10</xdr:col>
      <xdr:colOff>15840</xdr:colOff>
      <xdr:row>120</xdr:row>
      <xdr:rowOff>111240</xdr:rowOff>
    </xdr:from>
    <xdr:to>
      <xdr:col>12</xdr:col>
      <xdr:colOff>757800</xdr:colOff>
      <xdr:row>144</xdr:row>
      <xdr:rowOff>63360</xdr:rowOff>
    </xdr:to>
    <xdr:sp macro="" textlink="">
      <xdr:nvSpPr>
        <xdr:cNvPr id="7" name="CustomShape 1"/>
        <xdr:cNvSpPr/>
      </xdr:nvSpPr>
      <xdr:spPr>
        <a:xfrm>
          <a:off x="15076080" y="27590760"/>
          <a:ext cx="3332160" cy="5505120"/>
        </a:xfrm>
        <a:custGeom>
          <a:avLst/>
          <a:gdLst/>
          <a:ahLst/>
          <a:cxnLst/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240">
          <a:solidFill>
            <a:srgbClr val="FF0000"/>
          </a:solidFill>
          <a:round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17</xdr:col>
      <xdr:colOff>157320</xdr:colOff>
      <xdr:row>176</xdr:row>
      <xdr:rowOff>146160</xdr:rowOff>
    </xdr:from>
    <xdr:to>
      <xdr:col>35</xdr:col>
      <xdr:colOff>33480</xdr:colOff>
      <xdr:row>195</xdr:row>
      <xdr:rowOff>51480</xdr:rowOff>
    </xdr:to>
    <xdr:pic>
      <xdr:nvPicPr>
        <xdr:cNvPr id="8" name="Imagem 4"/>
        <xdr:cNvPicPr/>
      </xdr:nvPicPr>
      <xdr:blipFill>
        <a:blip xmlns:r="http://schemas.openxmlformats.org/officeDocument/2006/relationships" r:embed="rId1"/>
        <a:stretch/>
      </xdr:blipFill>
      <xdr:spPr>
        <a:xfrm>
          <a:off x="22070520" y="40331880"/>
          <a:ext cx="13546440" cy="43225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14</xdr:col>
      <xdr:colOff>459360</xdr:colOff>
      <xdr:row>175</xdr:row>
      <xdr:rowOff>101880</xdr:rowOff>
    </xdr:from>
    <xdr:to>
      <xdr:col>28</xdr:col>
      <xdr:colOff>380160</xdr:colOff>
      <xdr:row>180</xdr:row>
      <xdr:rowOff>123120</xdr:rowOff>
    </xdr:to>
    <xdr:sp macro="" textlink="">
      <xdr:nvSpPr>
        <xdr:cNvPr id="9" name="CustomShape 1"/>
        <xdr:cNvSpPr/>
      </xdr:nvSpPr>
      <xdr:spPr>
        <a:xfrm>
          <a:off x="19059480" y="40097160"/>
          <a:ext cx="11587680" cy="1392840"/>
        </a:xfrm>
        <a:custGeom>
          <a:avLst/>
          <a:gdLst/>
          <a:ahLst/>
          <a:cxnLst/>
          <a:rect l="l" t="t" r="r" b="b"/>
          <a:pathLst>
            <a:path w="9099177" h="1400243">
              <a:moveTo>
                <a:pt x="0" y="683066"/>
              </a:moveTo>
              <a:cubicBezTo>
                <a:pt x="2541868" y="292728"/>
                <a:pt x="5083736" y="-97610"/>
                <a:pt x="6600265" y="21919"/>
              </a:cubicBezTo>
              <a:cubicBezTo>
                <a:pt x="8116794" y="141448"/>
                <a:pt x="8607985" y="770845"/>
                <a:pt x="9099177" y="1400243"/>
              </a:cubicBezTo>
            </a:path>
          </a:pathLst>
        </a:cu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1296101&amp;infra_sistema=100000100&amp;infra_unidade_atual=110001864&amp;infra_hash=3e3c897ed067bdfcf2ec21926adf1c44f9c234b074a558d95fbad4ec6094b95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showGridLines="0" zoomScaleNormal="100" workbookViewId="0">
      <selection activeCell="G21" sqref="G21"/>
    </sheetView>
  </sheetViews>
  <sheetFormatPr defaultColWidth="9.140625" defaultRowHeight="15" x14ac:dyDescent="0.25"/>
  <cols>
    <col min="1" max="1" width="4.5703125" style="1" customWidth="1"/>
    <col min="2" max="2" width="35.7109375" style="1" customWidth="1"/>
    <col min="3" max="3" width="40.28515625" style="1" customWidth="1"/>
    <col min="4" max="4" width="24.5703125" style="1" customWidth="1"/>
    <col min="5" max="5" width="21" style="1" customWidth="1"/>
    <col min="6" max="6" width="20.5703125" style="1" customWidth="1"/>
    <col min="7" max="7" width="14.28515625" style="2" customWidth="1"/>
    <col min="8" max="8" width="14.140625" style="3" customWidth="1"/>
    <col min="9" max="9" width="20.42578125" style="1" customWidth="1"/>
    <col min="10" max="10" width="17" style="4" customWidth="1"/>
    <col min="11" max="11" width="13.7109375" style="4" customWidth="1"/>
    <col min="12" max="12" width="9.140625" style="1"/>
    <col min="13" max="13" width="17" style="1" customWidth="1"/>
    <col min="14" max="1024" width="9.140625" style="1"/>
  </cols>
  <sheetData>
    <row r="1" spans="2:11" ht="18.75" x14ac:dyDescent="0.3">
      <c r="C1" s="5" t="s">
        <v>0</v>
      </c>
    </row>
    <row r="3" spans="2:11" ht="15.75" x14ac:dyDescent="0.25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7" t="s">
        <v>8</v>
      </c>
      <c r="J3" s="121"/>
      <c r="K3" s="121"/>
    </row>
    <row r="4" spans="2:11" x14ac:dyDescent="0.25">
      <c r="B4" s="10" t="s">
        <v>9</v>
      </c>
      <c r="C4" s="11"/>
      <c r="D4" s="12" t="s">
        <v>10</v>
      </c>
      <c r="E4" s="11">
        <v>473228.74</v>
      </c>
      <c r="F4" s="11">
        <f t="shared" ref="F4:F15" si="0">E4/12</f>
        <v>39435.728333333333</v>
      </c>
      <c r="G4" s="13"/>
      <c r="H4" s="14"/>
      <c r="I4" s="15" t="s">
        <v>11</v>
      </c>
      <c r="J4" s="16"/>
    </row>
    <row r="5" spans="2:11" x14ac:dyDescent="0.25">
      <c r="B5" s="10" t="s">
        <v>12</v>
      </c>
      <c r="C5" s="11" t="s">
        <v>13</v>
      </c>
      <c r="D5" s="17"/>
      <c r="E5" s="11">
        <v>12681.140000000099</v>
      </c>
      <c r="F5" s="11">
        <f t="shared" si="0"/>
        <v>1056.761666666675</v>
      </c>
      <c r="G5" s="13"/>
      <c r="H5" s="14"/>
      <c r="I5" s="17" t="s">
        <v>14</v>
      </c>
      <c r="J5" s="16"/>
    </row>
    <row r="6" spans="2:11" x14ac:dyDescent="0.25">
      <c r="B6" s="10" t="s">
        <v>15</v>
      </c>
      <c r="C6" s="11" t="s">
        <v>16</v>
      </c>
      <c r="D6" s="17"/>
      <c r="E6" s="11"/>
      <c r="F6" s="11">
        <f t="shared" si="0"/>
        <v>0</v>
      </c>
      <c r="G6" s="13"/>
      <c r="H6" s="14"/>
      <c r="I6" s="17" t="s">
        <v>17</v>
      </c>
      <c r="J6" s="16"/>
    </row>
    <row r="7" spans="2:11" x14ac:dyDescent="0.25">
      <c r="B7" s="10" t="s">
        <v>18</v>
      </c>
      <c r="C7" s="11" t="s">
        <v>13</v>
      </c>
      <c r="D7" s="15"/>
      <c r="E7" s="11">
        <v>2820.7199999999698</v>
      </c>
      <c r="F7" s="11">
        <f t="shared" si="0"/>
        <v>235.05999999999747</v>
      </c>
      <c r="G7" s="13"/>
      <c r="H7" s="14"/>
      <c r="I7" s="15" t="s">
        <v>19</v>
      </c>
      <c r="J7" s="16"/>
    </row>
    <row r="8" spans="2:11" x14ac:dyDescent="0.25">
      <c r="B8" s="10" t="s">
        <v>20</v>
      </c>
      <c r="C8" s="11" t="s">
        <v>13</v>
      </c>
      <c r="D8" s="15"/>
      <c r="E8" s="11">
        <v>16107.960000000099</v>
      </c>
      <c r="F8" s="11">
        <f t="shared" si="0"/>
        <v>1342.3300000000083</v>
      </c>
      <c r="G8" s="13"/>
      <c r="H8" s="14"/>
      <c r="I8" s="12" t="s">
        <v>21</v>
      </c>
      <c r="J8" s="16"/>
    </row>
    <row r="9" spans="2:11" x14ac:dyDescent="0.25">
      <c r="B9" s="10" t="s">
        <v>22</v>
      </c>
      <c r="C9" s="11" t="s">
        <v>23</v>
      </c>
      <c r="D9" s="15" t="s">
        <v>24</v>
      </c>
      <c r="E9" s="11">
        <v>-4398.4800000000396</v>
      </c>
      <c r="F9" s="11">
        <f t="shared" si="0"/>
        <v>-366.54000000000332</v>
      </c>
      <c r="G9" s="13"/>
      <c r="H9" s="14">
        <f>E9/(E4+E5+E7+E8)</f>
        <v>-8.712646672631422E-3</v>
      </c>
      <c r="I9" s="15" t="s">
        <v>25</v>
      </c>
      <c r="J9" s="16"/>
    </row>
    <row r="10" spans="2:11" x14ac:dyDescent="0.25">
      <c r="B10" s="10" t="s">
        <v>26</v>
      </c>
      <c r="C10" s="11" t="s">
        <v>13</v>
      </c>
      <c r="D10" s="17"/>
      <c r="E10" s="11">
        <v>2916.8400000000302</v>
      </c>
      <c r="F10" s="11">
        <f t="shared" si="0"/>
        <v>243.07000000000252</v>
      </c>
      <c r="G10" s="13"/>
      <c r="H10" s="14"/>
      <c r="I10" s="17" t="s">
        <v>27</v>
      </c>
      <c r="J10" s="16"/>
    </row>
    <row r="11" spans="2:11" x14ac:dyDescent="0.25">
      <c r="B11" s="10" t="s">
        <v>28</v>
      </c>
      <c r="C11" s="11" t="s">
        <v>29</v>
      </c>
      <c r="D11" s="17"/>
      <c r="E11" s="11">
        <v>-2704.08000000007</v>
      </c>
      <c r="F11" s="11">
        <f t="shared" si="0"/>
        <v>-225.34000000000583</v>
      </c>
      <c r="G11" s="13"/>
      <c r="H11" s="14"/>
      <c r="I11" s="17" t="s">
        <v>30</v>
      </c>
      <c r="J11" s="16"/>
    </row>
    <row r="12" spans="2:11" x14ac:dyDescent="0.25">
      <c r="B12" s="10" t="s">
        <v>31</v>
      </c>
      <c r="C12" s="11" t="s">
        <v>13</v>
      </c>
      <c r="D12" s="17"/>
      <c r="E12" s="11"/>
      <c r="F12" s="11">
        <f t="shared" si="0"/>
        <v>0</v>
      </c>
      <c r="G12" s="13"/>
      <c r="H12" s="14"/>
      <c r="I12" s="17" t="s">
        <v>32</v>
      </c>
      <c r="J12" s="16"/>
      <c r="K12" s="18"/>
    </row>
    <row r="13" spans="2:11" x14ac:dyDescent="0.25">
      <c r="B13" s="10" t="s">
        <v>33</v>
      </c>
      <c r="C13" s="11" t="s">
        <v>34</v>
      </c>
      <c r="D13" s="17" t="s">
        <v>35</v>
      </c>
      <c r="E13" s="11"/>
      <c r="F13" s="11">
        <f t="shared" si="0"/>
        <v>0</v>
      </c>
      <c r="G13" s="13"/>
      <c r="H13" s="14"/>
      <c r="I13" s="17" t="s">
        <v>36</v>
      </c>
      <c r="J13" s="16"/>
      <c r="K13" s="18"/>
    </row>
    <row r="14" spans="2:11" x14ac:dyDescent="0.25">
      <c r="B14" s="10" t="s">
        <v>37</v>
      </c>
      <c r="C14" s="11" t="s">
        <v>38</v>
      </c>
      <c r="D14" s="17"/>
      <c r="E14" s="11">
        <v>22994.76</v>
      </c>
      <c r="F14" s="11">
        <f t="shared" si="0"/>
        <v>1916.2299999999998</v>
      </c>
      <c r="G14" s="13"/>
      <c r="H14" s="14"/>
      <c r="I14" s="17" t="s">
        <v>39</v>
      </c>
      <c r="J14" s="16"/>
      <c r="K14" s="18"/>
    </row>
    <row r="15" spans="2:11" x14ac:dyDescent="0.25">
      <c r="B15" s="10" t="s">
        <v>40</v>
      </c>
      <c r="C15" s="11"/>
      <c r="D15" s="17"/>
      <c r="E15" s="11">
        <v>26204.7600000001</v>
      </c>
      <c r="F15" s="11">
        <f t="shared" si="0"/>
        <v>2183.7300000000082</v>
      </c>
      <c r="G15" s="13"/>
      <c r="H15" s="14"/>
      <c r="I15" s="17" t="s">
        <v>41</v>
      </c>
      <c r="J15" s="16"/>
      <c r="K15" s="18"/>
    </row>
    <row r="16" spans="2:11" x14ac:dyDescent="0.25">
      <c r="B16" s="10" t="s">
        <v>42</v>
      </c>
      <c r="C16" s="11" t="s">
        <v>34</v>
      </c>
      <c r="D16" s="17" t="s">
        <v>43</v>
      </c>
      <c r="E16" s="11"/>
      <c r="F16" s="11"/>
      <c r="G16" s="13"/>
      <c r="H16" s="14"/>
      <c r="I16" s="17" t="s">
        <v>44</v>
      </c>
      <c r="J16" s="16"/>
      <c r="K16" s="18"/>
    </row>
    <row r="17" spans="2:11" x14ac:dyDescent="0.25">
      <c r="B17" s="10" t="s">
        <v>45</v>
      </c>
      <c r="C17" s="11" t="s">
        <v>46</v>
      </c>
      <c r="D17" s="17"/>
      <c r="E17" s="11"/>
      <c r="F17" s="11"/>
      <c r="G17" s="13"/>
      <c r="H17" s="14"/>
      <c r="I17" s="17" t="s">
        <v>47</v>
      </c>
      <c r="J17" s="16"/>
      <c r="K17" s="18"/>
    </row>
    <row r="18" spans="2:11" x14ac:dyDescent="0.25">
      <c r="B18" s="10" t="s">
        <v>160</v>
      </c>
      <c r="C18" s="11" t="s">
        <v>13</v>
      </c>
      <c r="D18" s="17"/>
      <c r="E18" s="11">
        <v>3157.8</v>
      </c>
      <c r="F18" s="11">
        <f>E18/12</f>
        <v>263.15000000000003</v>
      </c>
      <c r="G18" s="13"/>
      <c r="H18" s="14"/>
      <c r="I18" s="17" t="s">
        <v>48</v>
      </c>
      <c r="J18" s="16"/>
      <c r="K18" s="18"/>
    </row>
    <row r="19" spans="2:11" x14ac:dyDescent="0.25">
      <c r="B19" s="10" t="s">
        <v>161</v>
      </c>
      <c r="C19" s="11" t="s">
        <v>164</v>
      </c>
      <c r="D19" s="17"/>
      <c r="E19" s="11"/>
      <c r="F19" s="11"/>
      <c r="G19" s="13"/>
      <c r="H19" s="14"/>
      <c r="I19" s="17" t="s">
        <v>162</v>
      </c>
      <c r="J19" s="16"/>
      <c r="K19" s="18"/>
    </row>
    <row r="20" spans="2:11" x14ac:dyDescent="0.25">
      <c r="B20" s="10" t="s">
        <v>193</v>
      </c>
      <c r="C20" s="11" t="s">
        <v>34</v>
      </c>
      <c r="D20" s="17" t="s">
        <v>194</v>
      </c>
      <c r="E20" s="11"/>
      <c r="F20" s="11"/>
      <c r="G20" s="13"/>
      <c r="H20" s="14"/>
      <c r="I20" s="154" t="s">
        <v>195</v>
      </c>
      <c r="J20" s="16"/>
      <c r="K20" s="18"/>
    </row>
    <row r="21" spans="2:11" x14ac:dyDescent="0.25">
      <c r="B21" s="19"/>
      <c r="C21" s="20"/>
      <c r="D21" s="17"/>
      <c r="E21" s="11"/>
      <c r="F21" s="11">
        <f>E21/12</f>
        <v>0</v>
      </c>
      <c r="G21" s="13"/>
      <c r="H21" s="14"/>
      <c r="I21" s="17"/>
      <c r="J21" s="16"/>
      <c r="K21" s="18"/>
    </row>
    <row r="22" spans="2:11" x14ac:dyDescent="0.25">
      <c r="B22" s="21" t="s">
        <v>49</v>
      </c>
      <c r="C22" s="22"/>
      <c r="D22" s="23"/>
      <c r="E22" s="22">
        <f>SUM(E4:E21)</f>
        <v>553010.16000000015</v>
      </c>
      <c r="F22" s="22">
        <f>SUM(F4:F21)</f>
        <v>46084.180000000022</v>
      </c>
      <c r="G22" s="24">
        <f>SUM(G4:G21)</f>
        <v>0</v>
      </c>
      <c r="H22" s="25">
        <f>SUM(H4:H21)</f>
        <v>-8.712646672631422E-3</v>
      </c>
      <c r="I22" s="23"/>
      <c r="J22" s="26"/>
    </row>
    <row r="23" spans="2:11" x14ac:dyDescent="0.25">
      <c r="C23" s="16"/>
      <c r="E23" s="16"/>
      <c r="F23" s="16"/>
      <c r="G23" s="27"/>
      <c r="H23" s="28"/>
    </row>
    <row r="24" spans="2:11" x14ac:dyDescent="0.25">
      <c r="G24" s="29"/>
    </row>
    <row r="25" spans="2:11" x14ac:dyDescent="0.25">
      <c r="G25" s="29"/>
      <c r="J25" s="30"/>
    </row>
    <row r="26" spans="2:11" x14ac:dyDescent="0.25">
      <c r="G26" s="29"/>
    </row>
    <row r="27" spans="2:11" x14ac:dyDescent="0.25">
      <c r="G27" s="29"/>
    </row>
    <row r="28" spans="2:11" x14ac:dyDescent="0.25">
      <c r="G28" s="29"/>
    </row>
  </sheetData>
  <mergeCells count="1">
    <mergeCell ref="J3:K3"/>
  </mergeCells>
  <conditionalFormatting sqref="C11:C13 C1:C9 C22:C1048576">
    <cfRule type="containsText" dxfId="9" priority="2" operator="containsText" text="acréscimo">
      <formula>NOT(ISERROR(SEARCH("acréscimo",C1)))</formula>
    </cfRule>
    <cfRule type="containsText" dxfId="8" priority="3" operator="containsText" text="supressão">
      <formula>NOT(ISERROR(SEARCH("supressão",C1)))</formula>
    </cfRule>
  </conditionalFormatting>
  <conditionalFormatting sqref="C10">
    <cfRule type="containsText" dxfId="7" priority="4" operator="containsText" text="acréscimo">
      <formula>NOT(ISERROR(SEARCH("acréscimo",C10)))</formula>
    </cfRule>
    <cfRule type="containsText" dxfId="6" priority="5" operator="containsText" text="supressão">
      <formula>NOT(ISERROR(SEARCH("supressão",C10)))</formula>
    </cfRule>
  </conditionalFormatting>
  <conditionalFormatting sqref="C14">
    <cfRule type="containsText" dxfId="5" priority="6" operator="containsText" text="acréscimo">
      <formula>NOT(ISERROR(SEARCH("acréscimo",C14)))</formula>
    </cfRule>
    <cfRule type="containsText" dxfId="4" priority="7" operator="containsText" text="supressão">
      <formula>NOT(ISERROR(SEARCH("supressão",C14)))</formula>
    </cfRule>
  </conditionalFormatting>
  <conditionalFormatting sqref="C15">
    <cfRule type="containsText" dxfId="3" priority="8" operator="containsText" text="acréscimo">
      <formula>NOT(ISERROR(SEARCH("acréscimo",C15)))</formula>
    </cfRule>
    <cfRule type="containsText" dxfId="2" priority="9" operator="containsText" text="supressão">
      <formula>NOT(ISERROR(SEARCH("supressão",C15)))</formula>
    </cfRule>
  </conditionalFormatting>
  <conditionalFormatting sqref="C16:C21">
    <cfRule type="containsText" dxfId="1" priority="10" operator="containsText" text="acréscimo">
      <formula>NOT(ISERROR(SEARCH("acréscimo",C16)))</formula>
    </cfRule>
    <cfRule type="containsText" dxfId="0" priority="11" operator="containsText" text="supressão">
      <formula>NOT(ISERROR(SEARCH("supressão",C16)))</formula>
    </cfRule>
  </conditionalFormatting>
  <hyperlinks>
    <hyperlink ref="I20" r:id="rId1" display="https://sei.ifmg.edu.br/sei/controlador.php?acao=arvore_visualizar&amp;acao_origem=procedimento_visualizar&amp;id_procedimento=1296101&amp;infra_sistema=100000100&amp;infra_unidade_atual=110001864&amp;infra_hash=3e3c897ed067bdfcf2ec21926adf1c44f9c234b074a558d95fbad4ec6094b952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18"/>
  <sheetViews>
    <sheetView showGridLines="0" topLeftCell="C203" zoomScale="120" zoomScaleNormal="120" workbookViewId="0">
      <selection activeCell="I215" sqref="I215"/>
    </sheetView>
  </sheetViews>
  <sheetFormatPr defaultColWidth="8.5703125" defaultRowHeight="15" x14ac:dyDescent="0.25"/>
  <cols>
    <col min="2" max="2" width="14.28515625" customWidth="1"/>
    <col min="3" max="3" width="5.42578125" customWidth="1"/>
    <col min="4" max="4" width="45" customWidth="1"/>
    <col min="5" max="9" width="15.85546875" customWidth="1"/>
    <col min="10" max="10" width="16.85546875" customWidth="1"/>
    <col min="11" max="11" width="13.85546875" customWidth="1"/>
    <col min="12" max="12" width="15.28515625" customWidth="1"/>
    <col min="14" max="14" width="2.140625" customWidth="1"/>
    <col min="15" max="15" width="15.28515625" customWidth="1"/>
    <col min="16" max="16" width="13.42578125" customWidth="1"/>
  </cols>
  <sheetData>
    <row r="2" spans="3:8" x14ac:dyDescent="0.25">
      <c r="C2" s="124" t="s">
        <v>1</v>
      </c>
      <c r="D2" s="124"/>
      <c r="E2" s="124"/>
      <c r="F2" s="124"/>
      <c r="G2" s="124"/>
      <c r="H2" s="124"/>
    </row>
    <row r="3" spans="3:8" ht="45" x14ac:dyDescent="0.25">
      <c r="C3" s="31" t="s">
        <v>50</v>
      </c>
      <c r="D3" s="32" t="s">
        <v>51</v>
      </c>
      <c r="E3" s="32" t="s">
        <v>52</v>
      </c>
      <c r="F3" s="32" t="s">
        <v>53</v>
      </c>
      <c r="G3" s="32" t="s">
        <v>54</v>
      </c>
      <c r="H3" s="32" t="s">
        <v>55</v>
      </c>
    </row>
    <row r="4" spans="3:8" x14ac:dyDescent="0.25">
      <c r="C4" s="33">
        <v>1</v>
      </c>
      <c r="D4" s="34" t="s">
        <v>56</v>
      </c>
      <c r="E4" s="33">
        <v>1</v>
      </c>
      <c r="F4" s="35">
        <v>1711.3</v>
      </c>
      <c r="G4" s="35">
        <v>1711.3</v>
      </c>
      <c r="H4" s="35">
        <v>20535.55</v>
      </c>
    </row>
    <row r="5" spans="3:8" x14ac:dyDescent="0.25">
      <c r="C5" s="33">
        <v>2</v>
      </c>
      <c r="D5" s="34" t="s">
        <v>57</v>
      </c>
      <c r="E5" s="33">
        <v>2</v>
      </c>
      <c r="F5" s="35">
        <v>2462.91</v>
      </c>
      <c r="G5" s="35">
        <v>4925.8100000000004</v>
      </c>
      <c r="H5" s="35">
        <v>59109.74</v>
      </c>
    </row>
    <row r="6" spans="3:8" x14ac:dyDescent="0.25">
      <c r="C6" s="33">
        <v>3</v>
      </c>
      <c r="D6" s="34" t="s">
        <v>58</v>
      </c>
      <c r="E6" s="33">
        <v>4</v>
      </c>
      <c r="F6" s="35">
        <v>2024.14</v>
      </c>
      <c r="G6" s="35">
        <v>8096.56</v>
      </c>
      <c r="H6" s="35">
        <v>97158.720000000001</v>
      </c>
    </row>
    <row r="7" spans="3:8" x14ac:dyDescent="0.25">
      <c r="C7" s="33">
        <v>4</v>
      </c>
      <c r="D7" s="34" t="s">
        <v>59</v>
      </c>
      <c r="E7" s="33">
        <v>1</v>
      </c>
      <c r="F7" s="35">
        <v>3367.24</v>
      </c>
      <c r="G7" s="35">
        <v>3367.24</v>
      </c>
      <c r="H7" s="35">
        <v>40406.93</v>
      </c>
    </row>
    <row r="8" spans="3:8" x14ac:dyDescent="0.25">
      <c r="C8" s="33">
        <v>5</v>
      </c>
      <c r="D8" s="34" t="s">
        <v>60</v>
      </c>
      <c r="E8" s="33">
        <v>2</v>
      </c>
      <c r="F8" s="35">
        <v>3345.24</v>
      </c>
      <c r="G8" s="35">
        <v>6690.48</v>
      </c>
      <c r="H8" s="35">
        <v>80285.759999999995</v>
      </c>
    </row>
    <row r="9" spans="3:8" x14ac:dyDescent="0.25">
      <c r="C9" s="33">
        <v>6</v>
      </c>
      <c r="D9" s="34" t="s">
        <v>61</v>
      </c>
      <c r="E9" s="33">
        <v>2</v>
      </c>
      <c r="F9" s="35">
        <v>3798.82</v>
      </c>
      <c r="G9" s="35">
        <v>7597.63</v>
      </c>
      <c r="H9" s="35">
        <v>91171.59</v>
      </c>
    </row>
    <row r="10" spans="3:8" x14ac:dyDescent="0.25">
      <c r="C10" s="33">
        <v>7</v>
      </c>
      <c r="D10" s="34" t="s">
        <v>62</v>
      </c>
      <c r="E10" s="33">
        <v>1</v>
      </c>
      <c r="F10" s="35">
        <v>4768.18</v>
      </c>
      <c r="G10" s="35">
        <v>4768.18</v>
      </c>
      <c r="H10" s="35">
        <v>57218.21</v>
      </c>
    </row>
    <row r="11" spans="3:8" x14ac:dyDescent="0.25">
      <c r="C11" s="33">
        <v>14</v>
      </c>
      <c r="D11" s="34" t="s">
        <v>63</v>
      </c>
      <c r="E11" s="34"/>
      <c r="F11" s="35"/>
      <c r="G11" s="35">
        <v>1053.58</v>
      </c>
      <c r="H11" s="35">
        <v>12642.95</v>
      </c>
    </row>
    <row r="12" spans="3:8" x14ac:dyDescent="0.25">
      <c r="C12" s="33">
        <v>16</v>
      </c>
      <c r="D12" s="34" t="s">
        <v>64</v>
      </c>
      <c r="E12" s="34"/>
      <c r="F12" s="35"/>
      <c r="G12" s="35">
        <v>1224.94</v>
      </c>
      <c r="H12" s="35">
        <v>14699.28</v>
      </c>
    </row>
    <row r="13" spans="3:8" ht="18.75" customHeight="1" x14ac:dyDescent="0.25">
      <c r="C13" s="129" t="s">
        <v>65</v>
      </c>
      <c r="D13" s="129"/>
      <c r="E13" s="33">
        <f>SUM(E4:E12)</f>
        <v>13</v>
      </c>
      <c r="F13" s="35"/>
      <c r="G13" s="35"/>
      <c r="H13" s="35">
        <v>473228.74</v>
      </c>
    </row>
    <row r="16" spans="3:8" x14ac:dyDescent="0.25">
      <c r="C16" s="124" t="s">
        <v>66</v>
      </c>
      <c r="D16" s="124"/>
      <c r="E16" s="124"/>
      <c r="F16" s="124"/>
      <c r="G16" s="124"/>
      <c r="H16" s="124"/>
    </row>
    <row r="17" spans="3:10" ht="45" x14ac:dyDescent="0.25">
      <c r="C17" s="31" t="s">
        <v>50</v>
      </c>
      <c r="D17" s="32" t="s">
        <v>51</v>
      </c>
      <c r="E17" s="32" t="s">
        <v>52</v>
      </c>
      <c r="F17" s="32" t="s">
        <v>53</v>
      </c>
      <c r="G17" s="32" t="s">
        <v>54</v>
      </c>
      <c r="H17" s="32" t="s">
        <v>55</v>
      </c>
    </row>
    <row r="18" spans="3:10" x14ac:dyDescent="0.25">
      <c r="C18" s="33">
        <v>1</v>
      </c>
      <c r="D18" s="34" t="s">
        <v>56</v>
      </c>
      <c r="E18" s="33">
        <v>1</v>
      </c>
      <c r="F18" s="35">
        <v>1751.41</v>
      </c>
      <c r="G18" s="35">
        <f t="shared" ref="G18:G24" si="0">E18*F18</f>
        <v>1751.41</v>
      </c>
      <c r="H18" s="35">
        <f t="shared" ref="H18:H26" si="1">12*G18</f>
        <v>21016.920000000002</v>
      </c>
      <c r="I18" s="37">
        <f t="shared" ref="I18:I26" si="2">G18-G4</f>
        <v>40.110000000000127</v>
      </c>
      <c r="J18" s="37">
        <f t="shared" ref="J18:J26" si="3">H18-H4</f>
        <v>481.37000000000262</v>
      </c>
    </row>
    <row r="19" spans="3:10" x14ac:dyDescent="0.25">
      <c r="C19" s="33">
        <v>2</v>
      </c>
      <c r="D19" s="34" t="s">
        <v>57</v>
      </c>
      <c r="E19" s="33">
        <v>2</v>
      </c>
      <c r="F19" s="35">
        <v>2502.9</v>
      </c>
      <c r="G19" s="35">
        <f t="shared" si="0"/>
        <v>5005.8</v>
      </c>
      <c r="H19" s="35">
        <f t="shared" si="1"/>
        <v>60069.600000000006</v>
      </c>
      <c r="I19" s="37">
        <f t="shared" si="2"/>
        <v>79.989999999999782</v>
      </c>
      <c r="J19" s="37">
        <f t="shared" si="3"/>
        <v>959.86000000000786</v>
      </c>
    </row>
    <row r="20" spans="3:10" x14ac:dyDescent="0.25">
      <c r="C20" s="33">
        <v>3</v>
      </c>
      <c r="D20" s="34" t="s">
        <v>58</v>
      </c>
      <c r="E20" s="33">
        <v>4</v>
      </c>
      <c r="F20" s="35">
        <v>2075.81</v>
      </c>
      <c r="G20" s="35">
        <f t="shared" si="0"/>
        <v>8303.24</v>
      </c>
      <c r="H20" s="35">
        <f t="shared" si="1"/>
        <v>99638.88</v>
      </c>
      <c r="I20" s="37">
        <f t="shared" si="2"/>
        <v>206.67999999999938</v>
      </c>
      <c r="J20" s="37">
        <f t="shared" si="3"/>
        <v>2480.1600000000035</v>
      </c>
    </row>
    <row r="21" spans="3:10" x14ac:dyDescent="0.25">
      <c r="C21" s="33">
        <v>4</v>
      </c>
      <c r="D21" s="34" t="s">
        <v>59</v>
      </c>
      <c r="E21" s="33">
        <v>1</v>
      </c>
      <c r="F21" s="35">
        <v>3522.08</v>
      </c>
      <c r="G21" s="35">
        <f t="shared" si="0"/>
        <v>3522.08</v>
      </c>
      <c r="H21" s="35">
        <f t="shared" si="1"/>
        <v>42264.959999999999</v>
      </c>
      <c r="I21" s="37">
        <f t="shared" si="2"/>
        <v>154.84000000000015</v>
      </c>
      <c r="J21" s="37">
        <f t="shared" si="3"/>
        <v>1858.0299999999988</v>
      </c>
    </row>
    <row r="22" spans="3:10" x14ac:dyDescent="0.25">
      <c r="C22" s="33">
        <v>5</v>
      </c>
      <c r="D22" s="34" t="s">
        <v>60</v>
      </c>
      <c r="E22" s="33">
        <v>2</v>
      </c>
      <c r="F22" s="35">
        <v>3482.35</v>
      </c>
      <c r="G22" s="35">
        <f t="shared" si="0"/>
        <v>6964.7</v>
      </c>
      <c r="H22" s="35">
        <f t="shared" si="1"/>
        <v>83576.399999999994</v>
      </c>
      <c r="I22" s="37">
        <f t="shared" si="2"/>
        <v>274.22000000000025</v>
      </c>
      <c r="J22" s="37">
        <f t="shared" si="3"/>
        <v>3290.6399999999994</v>
      </c>
    </row>
    <row r="23" spans="3:10" x14ac:dyDescent="0.25">
      <c r="C23" s="33">
        <v>6</v>
      </c>
      <c r="D23" s="34" t="s">
        <v>61</v>
      </c>
      <c r="E23" s="33">
        <v>2</v>
      </c>
      <c r="F23" s="35">
        <v>3949.28</v>
      </c>
      <c r="G23" s="35">
        <f t="shared" si="0"/>
        <v>7898.56</v>
      </c>
      <c r="H23" s="35">
        <f t="shared" si="1"/>
        <v>94782.720000000001</v>
      </c>
      <c r="I23" s="37">
        <f t="shared" si="2"/>
        <v>300.93000000000029</v>
      </c>
      <c r="J23" s="37">
        <f t="shared" si="3"/>
        <v>3611.1300000000047</v>
      </c>
    </row>
    <row r="24" spans="3:10" x14ac:dyDescent="0.25">
      <c r="C24" s="33">
        <v>7</v>
      </c>
      <c r="D24" s="34" t="s">
        <v>62</v>
      </c>
      <c r="E24" s="33">
        <v>1</v>
      </c>
      <c r="F24" s="35">
        <v>4768.18</v>
      </c>
      <c r="G24" s="35">
        <f t="shared" si="0"/>
        <v>4768.18</v>
      </c>
      <c r="H24" s="35">
        <f t="shared" si="1"/>
        <v>57218.16</v>
      </c>
      <c r="I24" s="37">
        <f t="shared" si="2"/>
        <v>0</v>
      </c>
      <c r="J24" s="37">
        <f t="shared" si="3"/>
        <v>-4.9999999995634425E-2</v>
      </c>
    </row>
    <row r="25" spans="3:10" x14ac:dyDescent="0.25">
      <c r="C25" s="33">
        <v>14</v>
      </c>
      <c r="D25" s="34" t="s">
        <v>63</v>
      </c>
      <c r="E25" s="34"/>
      <c r="F25" s="35">
        <v>1053.58</v>
      </c>
      <c r="G25" s="35">
        <v>1053.58</v>
      </c>
      <c r="H25" s="35">
        <f t="shared" si="1"/>
        <v>12642.96</v>
      </c>
      <c r="I25" s="37">
        <f t="shared" si="2"/>
        <v>0</v>
      </c>
      <c r="J25" s="37">
        <f t="shared" si="3"/>
        <v>9.9999999983992893E-3</v>
      </c>
    </row>
    <row r="26" spans="3:10" x14ac:dyDescent="0.25">
      <c r="C26" s="33">
        <v>16</v>
      </c>
      <c r="D26" s="34" t="s">
        <v>64</v>
      </c>
      <c r="E26" s="34"/>
      <c r="F26" s="35">
        <v>1224.94</v>
      </c>
      <c r="G26" s="35">
        <v>1224.94</v>
      </c>
      <c r="H26" s="35">
        <f t="shared" si="1"/>
        <v>14699.28</v>
      </c>
      <c r="I26" s="37">
        <f t="shared" si="2"/>
        <v>0</v>
      </c>
      <c r="J26" s="37">
        <f t="shared" si="3"/>
        <v>0</v>
      </c>
    </row>
    <row r="27" spans="3:10" ht="18.75" customHeight="1" x14ac:dyDescent="0.25">
      <c r="C27" s="129" t="s">
        <v>65</v>
      </c>
      <c r="D27" s="129"/>
      <c r="E27" s="33">
        <f>SUM(E18:E26)</f>
        <v>13</v>
      </c>
      <c r="F27" s="35"/>
      <c r="G27" s="35">
        <f>SUM(G18:G26)</f>
        <v>40492.490000000005</v>
      </c>
      <c r="H27" s="35">
        <f>SUM(H18:H26)</f>
        <v>485909.88000000006</v>
      </c>
      <c r="I27" s="37"/>
      <c r="J27" s="37">
        <f>H27-H13</f>
        <v>12681.140000000072</v>
      </c>
    </row>
    <row r="30" spans="3:10" x14ac:dyDescent="0.25">
      <c r="C30" s="124" t="s">
        <v>67</v>
      </c>
      <c r="D30" s="124"/>
      <c r="E30" s="124"/>
      <c r="F30" s="124"/>
      <c r="G30" s="124"/>
      <c r="H30" s="124"/>
    </row>
    <row r="31" spans="3:10" ht="45" x14ac:dyDescent="0.25">
      <c r="C31" s="31" t="s">
        <v>50</v>
      </c>
      <c r="D31" s="32" t="s">
        <v>51</v>
      </c>
      <c r="E31" s="32" t="s">
        <v>52</v>
      </c>
      <c r="F31" s="32" t="s">
        <v>53</v>
      </c>
      <c r="G31" s="32" t="s">
        <v>54</v>
      </c>
      <c r="H31" s="32" t="s">
        <v>55</v>
      </c>
    </row>
    <row r="32" spans="3:10" x14ac:dyDescent="0.25">
      <c r="C32" s="33">
        <v>1</v>
      </c>
      <c r="D32" s="34" t="s">
        <v>56</v>
      </c>
      <c r="E32" s="33">
        <v>1</v>
      </c>
      <c r="F32" s="35">
        <v>1751.41</v>
      </c>
      <c r="G32" s="35">
        <f t="shared" ref="G32:G38" si="4">E32*F32</f>
        <v>1751.41</v>
      </c>
      <c r="H32" s="35">
        <f t="shared" ref="H32:H40" si="5">12*G32</f>
        <v>21016.920000000002</v>
      </c>
      <c r="I32" s="37">
        <f t="shared" ref="I32:I41" si="6">G32-G18</f>
        <v>0</v>
      </c>
      <c r="J32" s="37">
        <f t="shared" ref="J32:J41" si="7">H32-H18</f>
        <v>0</v>
      </c>
    </row>
    <row r="33" spans="3:10" x14ac:dyDescent="0.25">
      <c r="C33" s="33">
        <v>2</v>
      </c>
      <c r="D33" s="34" t="s">
        <v>57</v>
      </c>
      <c r="E33" s="33">
        <v>2</v>
      </c>
      <c r="F33" s="35">
        <v>2502.9</v>
      </c>
      <c r="G33" s="35">
        <f t="shared" si="4"/>
        <v>5005.8</v>
      </c>
      <c r="H33" s="35">
        <f t="shared" si="5"/>
        <v>60069.600000000006</v>
      </c>
      <c r="I33" s="37">
        <f t="shared" si="6"/>
        <v>0</v>
      </c>
      <c r="J33" s="37">
        <f t="shared" si="7"/>
        <v>0</v>
      </c>
    </row>
    <row r="34" spans="3:10" x14ac:dyDescent="0.25">
      <c r="C34" s="33">
        <v>3</v>
      </c>
      <c r="D34" s="34" t="s">
        <v>58</v>
      </c>
      <c r="E34" s="33">
        <v>4</v>
      </c>
      <c r="F34" s="35">
        <v>2075.81</v>
      </c>
      <c r="G34" s="35">
        <f t="shared" si="4"/>
        <v>8303.24</v>
      </c>
      <c r="H34" s="35">
        <f t="shared" si="5"/>
        <v>99638.88</v>
      </c>
      <c r="I34" s="37">
        <f t="shared" si="6"/>
        <v>0</v>
      </c>
      <c r="J34" s="37">
        <f t="shared" si="7"/>
        <v>0</v>
      </c>
    </row>
    <row r="35" spans="3:10" x14ac:dyDescent="0.25">
      <c r="C35" s="33">
        <v>4</v>
      </c>
      <c r="D35" s="34" t="s">
        <v>59</v>
      </c>
      <c r="E35" s="33">
        <v>1</v>
      </c>
      <c r="F35" s="35">
        <v>3522.08</v>
      </c>
      <c r="G35" s="35">
        <f t="shared" si="4"/>
        <v>3522.08</v>
      </c>
      <c r="H35" s="35">
        <f t="shared" si="5"/>
        <v>42264.959999999999</v>
      </c>
      <c r="I35" s="37">
        <f t="shared" si="6"/>
        <v>0</v>
      </c>
      <c r="J35" s="37">
        <f t="shared" si="7"/>
        <v>0</v>
      </c>
    </row>
    <row r="36" spans="3:10" x14ac:dyDescent="0.25">
      <c r="C36" s="33">
        <v>5</v>
      </c>
      <c r="D36" s="34" t="s">
        <v>60</v>
      </c>
      <c r="E36" s="33">
        <v>2</v>
      </c>
      <c r="F36" s="35">
        <v>3482.35</v>
      </c>
      <c r="G36" s="35">
        <f t="shared" si="4"/>
        <v>6964.7</v>
      </c>
      <c r="H36" s="35">
        <f t="shared" si="5"/>
        <v>83576.399999999994</v>
      </c>
      <c r="I36" s="37">
        <f t="shared" si="6"/>
        <v>0</v>
      </c>
      <c r="J36" s="37">
        <f t="shared" si="7"/>
        <v>0</v>
      </c>
    </row>
    <row r="37" spans="3:10" x14ac:dyDescent="0.25">
      <c r="C37" s="33">
        <v>6</v>
      </c>
      <c r="D37" s="34" t="s">
        <v>61</v>
      </c>
      <c r="E37" s="33">
        <v>2</v>
      </c>
      <c r="F37" s="35">
        <v>3949.28</v>
      </c>
      <c r="G37" s="35">
        <f t="shared" si="4"/>
        <v>7898.56</v>
      </c>
      <c r="H37" s="35">
        <f t="shared" si="5"/>
        <v>94782.720000000001</v>
      </c>
      <c r="I37" s="37">
        <f t="shared" si="6"/>
        <v>0</v>
      </c>
      <c r="J37" s="37">
        <f t="shared" si="7"/>
        <v>0</v>
      </c>
    </row>
    <row r="38" spans="3:10" x14ac:dyDescent="0.25">
      <c r="C38" s="38">
        <v>7</v>
      </c>
      <c r="D38" s="39" t="s">
        <v>62</v>
      </c>
      <c r="E38" s="38">
        <v>1</v>
      </c>
      <c r="F38" s="40">
        <v>4971.74</v>
      </c>
      <c r="G38" s="40">
        <f t="shared" si="4"/>
        <v>4971.74</v>
      </c>
      <c r="H38" s="40">
        <f t="shared" si="5"/>
        <v>59660.88</v>
      </c>
      <c r="I38" s="41">
        <f t="shared" si="6"/>
        <v>203.55999999999949</v>
      </c>
      <c r="J38" s="41">
        <f t="shared" si="7"/>
        <v>2442.7199999999939</v>
      </c>
    </row>
    <row r="39" spans="3:10" x14ac:dyDescent="0.25">
      <c r="C39" s="38">
        <v>14</v>
      </c>
      <c r="D39" s="39" t="s">
        <v>63</v>
      </c>
      <c r="E39" s="39"/>
      <c r="F39" s="40">
        <v>1085.08</v>
      </c>
      <c r="G39" s="40">
        <v>1085.08</v>
      </c>
      <c r="H39" s="40">
        <f t="shared" si="5"/>
        <v>13020.96</v>
      </c>
      <c r="I39" s="41">
        <f t="shared" si="6"/>
        <v>31.5</v>
      </c>
      <c r="J39" s="41">
        <f t="shared" si="7"/>
        <v>378</v>
      </c>
    </row>
    <row r="40" spans="3:10" x14ac:dyDescent="0.25">
      <c r="C40" s="33">
        <v>16</v>
      </c>
      <c r="D40" s="34" t="s">
        <v>64</v>
      </c>
      <c r="E40" s="34"/>
      <c r="F40" s="35">
        <v>1224.94</v>
      </c>
      <c r="G40" s="35">
        <v>1224.94</v>
      </c>
      <c r="H40" s="35">
        <f t="shared" si="5"/>
        <v>14699.28</v>
      </c>
      <c r="I40" s="37">
        <f t="shared" si="6"/>
        <v>0</v>
      </c>
      <c r="J40" s="37">
        <f t="shared" si="7"/>
        <v>0</v>
      </c>
    </row>
    <row r="41" spans="3:10" ht="18.75" customHeight="1" x14ac:dyDescent="0.25">
      <c r="C41" s="129" t="s">
        <v>65</v>
      </c>
      <c r="D41" s="129"/>
      <c r="E41" s="33">
        <f>SUM(E32:E40)</f>
        <v>13</v>
      </c>
      <c r="F41" s="35"/>
      <c r="G41" s="35">
        <f>SUM(G32:G40)</f>
        <v>40727.550000000003</v>
      </c>
      <c r="H41" s="35">
        <f>SUM(H32:H40)</f>
        <v>488730.60000000003</v>
      </c>
      <c r="I41" s="37">
        <f t="shared" si="6"/>
        <v>235.05999999999767</v>
      </c>
      <c r="J41" s="37">
        <f t="shared" si="7"/>
        <v>2820.7199999999721</v>
      </c>
    </row>
    <row r="44" spans="3:10" x14ac:dyDescent="0.25">
      <c r="C44" s="124" t="s">
        <v>68</v>
      </c>
      <c r="D44" s="124"/>
      <c r="E44" s="124"/>
      <c r="F44" s="124"/>
      <c r="G44" s="124"/>
      <c r="H44" s="124"/>
    </row>
    <row r="45" spans="3:10" ht="45" x14ac:dyDescent="0.25">
      <c r="C45" s="31" t="s">
        <v>50</v>
      </c>
      <c r="D45" s="32" t="s">
        <v>51</v>
      </c>
      <c r="E45" s="32" t="s">
        <v>52</v>
      </c>
      <c r="F45" s="32" t="s">
        <v>53</v>
      </c>
      <c r="G45" s="32" t="s">
        <v>54</v>
      </c>
      <c r="H45" s="32" t="s">
        <v>55</v>
      </c>
    </row>
    <row r="46" spans="3:10" x14ac:dyDescent="0.25">
      <c r="C46" s="38">
        <v>1</v>
      </c>
      <c r="D46" s="39" t="s">
        <v>56</v>
      </c>
      <c r="E46" s="38">
        <v>1</v>
      </c>
      <c r="F46" s="40">
        <v>1814.05</v>
      </c>
      <c r="G46" s="40">
        <f t="shared" ref="G46:G52" si="8">E46*F46</f>
        <v>1814.05</v>
      </c>
      <c r="H46" s="40">
        <f t="shared" ref="H46:H54" si="9">12*G46</f>
        <v>21768.6</v>
      </c>
      <c r="I46" s="41">
        <f t="shared" ref="I46:I55" si="10">G46-G32</f>
        <v>62.639999999999873</v>
      </c>
      <c r="J46" s="41">
        <f t="shared" ref="J46:J55" si="11">H46-H32</f>
        <v>751.67999999999665</v>
      </c>
    </row>
    <row r="47" spans="3:10" x14ac:dyDescent="0.25">
      <c r="C47" s="38">
        <v>2</v>
      </c>
      <c r="D47" s="39" t="s">
        <v>57</v>
      </c>
      <c r="E47" s="38">
        <v>2</v>
      </c>
      <c r="F47" s="40">
        <v>2600.2600000000002</v>
      </c>
      <c r="G47" s="40">
        <f t="shared" si="8"/>
        <v>5200.5200000000004</v>
      </c>
      <c r="H47" s="40">
        <f t="shared" si="9"/>
        <v>62406.240000000005</v>
      </c>
      <c r="I47" s="41">
        <f t="shared" si="10"/>
        <v>194.72000000000025</v>
      </c>
      <c r="J47" s="41">
        <f t="shared" si="11"/>
        <v>2336.6399999999994</v>
      </c>
    </row>
    <row r="48" spans="3:10" x14ac:dyDescent="0.25">
      <c r="C48" s="38">
        <v>3</v>
      </c>
      <c r="D48" s="39" t="s">
        <v>58</v>
      </c>
      <c r="E48" s="38">
        <v>4</v>
      </c>
      <c r="F48" s="40">
        <v>2156.15</v>
      </c>
      <c r="G48" s="40">
        <f t="shared" si="8"/>
        <v>8624.6</v>
      </c>
      <c r="H48" s="40">
        <f t="shared" si="9"/>
        <v>103495.20000000001</v>
      </c>
      <c r="I48" s="41">
        <f t="shared" si="10"/>
        <v>321.36000000000058</v>
      </c>
      <c r="J48" s="41">
        <f t="shared" si="11"/>
        <v>3856.320000000007</v>
      </c>
    </row>
    <row r="49" spans="3:10" x14ac:dyDescent="0.25">
      <c r="C49" s="38">
        <v>4</v>
      </c>
      <c r="D49" s="39" t="s">
        <v>59</v>
      </c>
      <c r="E49" s="38">
        <v>1</v>
      </c>
      <c r="F49" s="40">
        <v>3665.11</v>
      </c>
      <c r="G49" s="40">
        <f t="shared" si="8"/>
        <v>3665.11</v>
      </c>
      <c r="H49" s="40">
        <f t="shared" si="9"/>
        <v>43981.32</v>
      </c>
      <c r="I49" s="41">
        <f t="shared" si="10"/>
        <v>143.0300000000002</v>
      </c>
      <c r="J49" s="41">
        <f t="shared" si="11"/>
        <v>1716.3600000000006</v>
      </c>
    </row>
    <row r="50" spans="3:10" x14ac:dyDescent="0.25">
      <c r="C50" s="38">
        <v>5</v>
      </c>
      <c r="D50" s="39" t="s">
        <v>60</v>
      </c>
      <c r="E50" s="38">
        <v>2</v>
      </c>
      <c r="F50" s="40">
        <v>3627.95</v>
      </c>
      <c r="G50" s="40">
        <f t="shared" si="8"/>
        <v>7255.9</v>
      </c>
      <c r="H50" s="40">
        <f t="shared" si="9"/>
        <v>87070.799999999988</v>
      </c>
      <c r="I50" s="41">
        <f t="shared" si="10"/>
        <v>291.19999999999982</v>
      </c>
      <c r="J50" s="41">
        <f t="shared" si="11"/>
        <v>3494.3999999999942</v>
      </c>
    </row>
    <row r="51" spans="3:10" x14ac:dyDescent="0.25">
      <c r="C51" s="38">
        <v>6</v>
      </c>
      <c r="D51" s="39" t="s">
        <v>61</v>
      </c>
      <c r="E51" s="38">
        <v>2</v>
      </c>
      <c r="F51" s="40">
        <v>4113.97</v>
      </c>
      <c r="G51" s="40">
        <f t="shared" si="8"/>
        <v>8227.94</v>
      </c>
      <c r="H51" s="40">
        <f t="shared" si="9"/>
        <v>98735.28</v>
      </c>
      <c r="I51" s="41">
        <f t="shared" si="10"/>
        <v>329.38000000000011</v>
      </c>
      <c r="J51" s="41">
        <f t="shared" si="11"/>
        <v>3952.5599999999977</v>
      </c>
    </row>
    <row r="52" spans="3:10" x14ac:dyDescent="0.25">
      <c r="C52" s="36">
        <v>7</v>
      </c>
      <c r="D52" s="34" t="s">
        <v>62</v>
      </c>
      <c r="E52" s="36">
        <v>1</v>
      </c>
      <c r="F52" s="35">
        <v>4971.74</v>
      </c>
      <c r="G52" s="35">
        <f t="shared" si="8"/>
        <v>4971.74</v>
      </c>
      <c r="H52" s="35">
        <f t="shared" si="9"/>
        <v>59660.88</v>
      </c>
      <c r="I52" s="42">
        <f t="shared" si="10"/>
        <v>0</v>
      </c>
      <c r="J52" s="42">
        <f t="shared" si="11"/>
        <v>0</v>
      </c>
    </row>
    <row r="53" spans="3:10" x14ac:dyDescent="0.25">
      <c r="C53" s="36">
        <v>14</v>
      </c>
      <c r="D53" s="34" t="s">
        <v>69</v>
      </c>
      <c r="E53" s="34"/>
      <c r="F53" s="35">
        <v>1085.08</v>
      </c>
      <c r="G53" s="35">
        <v>1085.08</v>
      </c>
      <c r="H53" s="35">
        <f t="shared" si="9"/>
        <v>13020.96</v>
      </c>
      <c r="I53" s="42">
        <f t="shared" si="10"/>
        <v>0</v>
      </c>
      <c r="J53" s="42">
        <f t="shared" si="11"/>
        <v>0</v>
      </c>
    </row>
    <row r="54" spans="3:10" x14ac:dyDescent="0.25">
      <c r="C54" s="33">
        <v>16</v>
      </c>
      <c r="D54" s="34" t="s">
        <v>70</v>
      </c>
      <c r="E54" s="34"/>
      <c r="F54" s="35">
        <v>1224.94</v>
      </c>
      <c r="G54" s="35">
        <v>1224.94</v>
      </c>
      <c r="H54" s="35">
        <f t="shared" si="9"/>
        <v>14699.28</v>
      </c>
      <c r="I54" s="37">
        <f t="shared" si="10"/>
        <v>0</v>
      </c>
      <c r="J54" s="37">
        <f t="shared" si="11"/>
        <v>0</v>
      </c>
    </row>
    <row r="55" spans="3:10" x14ac:dyDescent="0.25">
      <c r="C55" s="129" t="s">
        <v>65</v>
      </c>
      <c r="D55" s="129"/>
      <c r="E55" s="33">
        <f>SUM(E46:E54)</f>
        <v>13</v>
      </c>
      <c r="F55" s="35"/>
      <c r="G55" s="35">
        <f>SUM(G46:G54)</f>
        <v>42069.880000000005</v>
      </c>
      <c r="H55" s="35">
        <f>SUM(H46:H54)</f>
        <v>504838.56000000011</v>
      </c>
      <c r="I55" s="37">
        <f t="shared" si="10"/>
        <v>1342.3300000000017</v>
      </c>
      <c r="J55" s="37">
        <f t="shared" si="11"/>
        <v>16107.960000000079</v>
      </c>
    </row>
    <row r="58" spans="3:10" x14ac:dyDescent="0.25">
      <c r="C58" s="124" t="s">
        <v>71</v>
      </c>
      <c r="D58" s="124"/>
      <c r="E58" s="124"/>
      <c r="F58" s="124"/>
      <c r="G58" s="124"/>
      <c r="H58" s="124"/>
    </row>
    <row r="59" spans="3:10" ht="45" x14ac:dyDescent="0.25">
      <c r="C59" s="31" t="s">
        <v>50</v>
      </c>
      <c r="D59" s="32" t="s">
        <v>51</v>
      </c>
      <c r="E59" s="32" t="s">
        <v>52</v>
      </c>
      <c r="F59" s="32" t="s">
        <v>53</v>
      </c>
      <c r="G59" s="32" t="s">
        <v>54</v>
      </c>
      <c r="H59" s="32" t="s">
        <v>55</v>
      </c>
    </row>
    <row r="60" spans="3:10" x14ac:dyDescent="0.25">
      <c r="C60" s="38">
        <v>1</v>
      </c>
      <c r="D60" s="39" t="s">
        <v>56</v>
      </c>
      <c r="E60" s="38">
        <v>1</v>
      </c>
      <c r="F60" s="40">
        <v>1798.56</v>
      </c>
      <c r="G60" s="40">
        <f t="shared" ref="G60:G66" si="12">E60*F60</f>
        <v>1798.56</v>
      </c>
      <c r="H60" s="40">
        <f t="shared" ref="H60:H68" si="13">12*G60</f>
        <v>21582.720000000001</v>
      </c>
      <c r="I60" s="41">
        <f t="shared" ref="I60:I69" si="14">G60-G46</f>
        <v>-15.490000000000009</v>
      </c>
      <c r="J60" s="41">
        <f t="shared" ref="J60:J69" si="15">H60-H46</f>
        <v>-185.87999999999738</v>
      </c>
    </row>
    <row r="61" spans="3:10" x14ac:dyDescent="0.25">
      <c r="C61" s="38">
        <v>2</v>
      </c>
      <c r="D61" s="39" t="s">
        <v>57</v>
      </c>
      <c r="E61" s="38">
        <v>2</v>
      </c>
      <c r="F61" s="40">
        <v>2576.9</v>
      </c>
      <c r="G61" s="40">
        <f t="shared" si="12"/>
        <v>5153.8</v>
      </c>
      <c r="H61" s="40">
        <f t="shared" si="13"/>
        <v>61845.600000000006</v>
      </c>
      <c r="I61" s="41">
        <f t="shared" si="14"/>
        <v>-46.720000000000255</v>
      </c>
      <c r="J61" s="41">
        <f t="shared" si="15"/>
        <v>-560.63999999999942</v>
      </c>
    </row>
    <row r="62" spans="3:10" x14ac:dyDescent="0.25">
      <c r="C62" s="38">
        <v>3</v>
      </c>
      <c r="D62" s="39" t="s">
        <v>58</v>
      </c>
      <c r="E62" s="38">
        <v>4</v>
      </c>
      <c r="F62" s="40">
        <v>2136.39</v>
      </c>
      <c r="G62" s="40">
        <f t="shared" si="12"/>
        <v>8545.56</v>
      </c>
      <c r="H62" s="40">
        <f t="shared" si="13"/>
        <v>102546.72</v>
      </c>
      <c r="I62" s="41">
        <f t="shared" si="14"/>
        <v>-79.040000000000873</v>
      </c>
      <c r="J62" s="41">
        <f t="shared" si="15"/>
        <v>-948.48000000001048</v>
      </c>
    </row>
    <row r="63" spans="3:10" x14ac:dyDescent="0.25">
      <c r="C63" s="38">
        <v>4</v>
      </c>
      <c r="D63" s="39" t="s">
        <v>59</v>
      </c>
      <c r="E63" s="38">
        <v>1</v>
      </c>
      <c r="F63" s="40">
        <v>3634.66</v>
      </c>
      <c r="G63" s="40">
        <f t="shared" si="12"/>
        <v>3634.66</v>
      </c>
      <c r="H63" s="40">
        <f t="shared" si="13"/>
        <v>43615.92</v>
      </c>
      <c r="I63" s="41">
        <f t="shared" si="14"/>
        <v>-30.450000000000273</v>
      </c>
      <c r="J63" s="41">
        <f t="shared" si="15"/>
        <v>-365.40000000000146</v>
      </c>
    </row>
    <row r="64" spans="3:10" x14ac:dyDescent="0.25">
      <c r="C64" s="38">
        <v>5</v>
      </c>
      <c r="D64" s="39" t="s">
        <v>60</v>
      </c>
      <c r="E64" s="38">
        <v>2</v>
      </c>
      <c r="F64" s="40">
        <v>3595.66</v>
      </c>
      <c r="G64" s="40">
        <f t="shared" si="12"/>
        <v>7191.32</v>
      </c>
      <c r="H64" s="40">
        <f t="shared" si="13"/>
        <v>86295.84</v>
      </c>
      <c r="I64" s="41">
        <f t="shared" si="14"/>
        <v>-64.579999999999927</v>
      </c>
      <c r="J64" s="41">
        <f t="shared" si="15"/>
        <v>-774.95999999999185</v>
      </c>
    </row>
    <row r="65" spans="3:10" x14ac:dyDescent="0.25">
      <c r="C65" s="38">
        <v>6</v>
      </c>
      <c r="D65" s="39" t="s">
        <v>61</v>
      </c>
      <c r="E65" s="38">
        <v>2</v>
      </c>
      <c r="F65" s="40">
        <v>4076.85</v>
      </c>
      <c r="G65" s="40">
        <f t="shared" si="12"/>
        <v>8153.7</v>
      </c>
      <c r="H65" s="40">
        <f t="shared" si="13"/>
        <v>97844.4</v>
      </c>
      <c r="I65" s="41">
        <f t="shared" si="14"/>
        <v>-74.240000000000691</v>
      </c>
      <c r="J65" s="41">
        <f t="shared" si="15"/>
        <v>-890.88000000000466</v>
      </c>
    </row>
    <row r="66" spans="3:10" x14ac:dyDescent="0.25">
      <c r="C66" s="38">
        <v>7</v>
      </c>
      <c r="D66" s="39" t="s">
        <v>62</v>
      </c>
      <c r="E66" s="38">
        <v>1</v>
      </c>
      <c r="F66" s="40">
        <v>4926.63</v>
      </c>
      <c r="G66" s="40">
        <f t="shared" si="12"/>
        <v>4926.63</v>
      </c>
      <c r="H66" s="40">
        <f t="shared" si="13"/>
        <v>59119.56</v>
      </c>
      <c r="I66" s="41">
        <f t="shared" si="14"/>
        <v>-45.109999999999673</v>
      </c>
      <c r="J66" s="41">
        <f t="shared" si="15"/>
        <v>-541.31999999999971</v>
      </c>
    </row>
    <row r="67" spans="3:10" x14ac:dyDescent="0.25">
      <c r="C67" s="38">
        <v>14</v>
      </c>
      <c r="D67" s="39" t="s">
        <v>69</v>
      </c>
      <c r="E67" s="39"/>
      <c r="F67" s="40">
        <v>1074.17</v>
      </c>
      <c r="G67" s="40">
        <v>1074.17</v>
      </c>
      <c r="H67" s="40">
        <f t="shared" si="13"/>
        <v>12890.04</v>
      </c>
      <c r="I67" s="41">
        <f t="shared" si="14"/>
        <v>-10.909999999999854</v>
      </c>
      <c r="J67" s="41">
        <f t="shared" si="15"/>
        <v>-130.91999999999825</v>
      </c>
    </row>
    <row r="68" spans="3:10" x14ac:dyDescent="0.25">
      <c r="C68" s="33">
        <v>16</v>
      </c>
      <c r="D68" s="34" t="s">
        <v>70</v>
      </c>
      <c r="E68" s="34"/>
      <c r="F68" s="35">
        <v>1224.94</v>
      </c>
      <c r="G68" s="35">
        <v>1224.94</v>
      </c>
      <c r="H68" s="35">
        <f t="shared" si="13"/>
        <v>14699.28</v>
      </c>
      <c r="I68" s="37">
        <f t="shared" si="14"/>
        <v>0</v>
      </c>
      <c r="J68" s="37">
        <f t="shared" si="15"/>
        <v>0</v>
      </c>
    </row>
    <row r="69" spans="3:10" x14ac:dyDescent="0.25">
      <c r="C69" s="129" t="s">
        <v>65</v>
      </c>
      <c r="D69" s="129"/>
      <c r="E69" s="33">
        <f>SUM(E60:E68)</f>
        <v>13</v>
      </c>
      <c r="F69" s="35"/>
      <c r="G69" s="35">
        <f>SUM(G60:G68)</f>
        <v>41703.339999999997</v>
      </c>
      <c r="H69" s="35">
        <f>SUM(H60:H68)</f>
        <v>500440.08000000007</v>
      </c>
      <c r="I69" s="37">
        <f t="shared" si="14"/>
        <v>-366.54000000000815</v>
      </c>
      <c r="J69" s="37">
        <f t="shared" si="15"/>
        <v>-4398.4800000000396</v>
      </c>
    </row>
    <row r="72" spans="3:10" x14ac:dyDescent="0.25">
      <c r="C72" s="124" t="s">
        <v>72</v>
      </c>
      <c r="D72" s="124"/>
      <c r="E72" s="124"/>
      <c r="F72" s="124"/>
      <c r="G72" s="124"/>
      <c r="H72" s="124"/>
    </row>
    <row r="73" spans="3:10" ht="45" x14ac:dyDescent="0.25">
      <c r="C73" s="31" t="s">
        <v>50</v>
      </c>
      <c r="D73" s="32" t="s">
        <v>51</v>
      </c>
      <c r="E73" s="32" t="s">
        <v>52</v>
      </c>
      <c r="F73" s="32" t="s">
        <v>53</v>
      </c>
      <c r="G73" s="32" t="s">
        <v>54</v>
      </c>
      <c r="H73" s="32" t="s">
        <v>55</v>
      </c>
    </row>
    <row r="74" spans="3:10" x14ac:dyDescent="0.25">
      <c r="C74" s="36">
        <v>1</v>
      </c>
      <c r="D74" s="34" t="s">
        <v>56</v>
      </c>
      <c r="E74" s="36">
        <v>1</v>
      </c>
      <c r="F74" s="35">
        <v>1798.56</v>
      </c>
      <c r="G74" s="35">
        <f t="shared" ref="G74:G80" si="16">E74*F74</f>
        <v>1798.56</v>
      </c>
      <c r="H74" s="35">
        <f t="shared" ref="H74:H82" si="17">12*G74</f>
        <v>21582.720000000001</v>
      </c>
      <c r="I74" s="42">
        <f t="shared" ref="I74:I83" si="18">G74-G60</f>
        <v>0</v>
      </c>
      <c r="J74" s="42">
        <f t="shared" ref="J74:J83" si="19">H74-H60</f>
        <v>0</v>
      </c>
    </row>
    <row r="75" spans="3:10" x14ac:dyDescent="0.25">
      <c r="C75" s="36">
        <v>2</v>
      </c>
      <c r="D75" s="34" t="s">
        <v>57</v>
      </c>
      <c r="E75" s="36">
        <v>2</v>
      </c>
      <c r="F75" s="35">
        <v>2576.9</v>
      </c>
      <c r="G75" s="35">
        <f t="shared" si="16"/>
        <v>5153.8</v>
      </c>
      <c r="H75" s="35">
        <f t="shared" si="17"/>
        <v>61845.600000000006</v>
      </c>
      <c r="I75" s="42">
        <f t="shared" si="18"/>
        <v>0</v>
      </c>
      <c r="J75" s="42">
        <f t="shared" si="19"/>
        <v>0</v>
      </c>
    </row>
    <row r="76" spans="3:10" x14ac:dyDescent="0.25">
      <c r="C76" s="36">
        <v>3</v>
      </c>
      <c r="D76" s="34" t="s">
        <v>58</v>
      </c>
      <c r="E76" s="36">
        <v>4</v>
      </c>
      <c r="F76" s="35">
        <v>2136.39</v>
      </c>
      <c r="G76" s="35">
        <f t="shared" si="16"/>
        <v>8545.56</v>
      </c>
      <c r="H76" s="35">
        <f t="shared" si="17"/>
        <v>102546.72</v>
      </c>
      <c r="I76" s="42">
        <f t="shared" si="18"/>
        <v>0</v>
      </c>
      <c r="J76" s="42">
        <f t="shared" si="19"/>
        <v>0</v>
      </c>
    </row>
    <row r="77" spans="3:10" x14ac:dyDescent="0.25">
      <c r="C77" s="36">
        <v>4</v>
      </c>
      <c r="D77" s="34" t="s">
        <v>59</v>
      </c>
      <c r="E77" s="36">
        <v>1</v>
      </c>
      <c r="F77" s="35">
        <v>3634.66</v>
      </c>
      <c r="G77" s="35">
        <f t="shared" si="16"/>
        <v>3634.66</v>
      </c>
      <c r="H77" s="35">
        <f t="shared" si="17"/>
        <v>43615.92</v>
      </c>
      <c r="I77" s="42">
        <f t="shared" si="18"/>
        <v>0</v>
      </c>
      <c r="J77" s="42">
        <f t="shared" si="19"/>
        <v>0</v>
      </c>
    </row>
    <row r="78" spans="3:10" x14ac:dyDescent="0.25">
      <c r="C78" s="36">
        <v>5</v>
      </c>
      <c r="D78" s="34" t="s">
        <v>60</v>
      </c>
      <c r="E78" s="36">
        <v>2</v>
      </c>
      <c r="F78" s="35">
        <v>3595.66</v>
      </c>
      <c r="G78" s="35">
        <f t="shared" si="16"/>
        <v>7191.32</v>
      </c>
      <c r="H78" s="35">
        <f t="shared" si="17"/>
        <v>86295.84</v>
      </c>
      <c r="I78" s="42">
        <f t="shared" si="18"/>
        <v>0</v>
      </c>
      <c r="J78" s="42">
        <f t="shared" si="19"/>
        <v>0</v>
      </c>
    </row>
    <row r="79" spans="3:10" x14ac:dyDescent="0.25">
      <c r="C79" s="36">
        <v>6</v>
      </c>
      <c r="D79" s="34" t="s">
        <v>61</v>
      </c>
      <c r="E79" s="36">
        <v>2</v>
      </c>
      <c r="F79" s="35">
        <v>4076.85</v>
      </c>
      <c r="G79" s="35">
        <f t="shared" si="16"/>
        <v>8153.7</v>
      </c>
      <c r="H79" s="35">
        <f t="shared" si="17"/>
        <v>97844.4</v>
      </c>
      <c r="I79" s="42">
        <f t="shared" si="18"/>
        <v>0</v>
      </c>
      <c r="J79" s="42">
        <f t="shared" si="19"/>
        <v>0</v>
      </c>
    </row>
    <row r="80" spans="3:10" x14ac:dyDescent="0.25">
      <c r="C80" s="43">
        <v>7</v>
      </c>
      <c r="D80" s="44" t="s">
        <v>62</v>
      </c>
      <c r="E80" s="43">
        <v>1</v>
      </c>
      <c r="F80" s="45">
        <v>5119.2299999999996</v>
      </c>
      <c r="G80" s="45">
        <f t="shared" si="16"/>
        <v>5119.2299999999996</v>
      </c>
      <c r="H80" s="45">
        <f t="shared" si="17"/>
        <v>61430.759999999995</v>
      </c>
      <c r="I80" s="46">
        <f t="shared" si="18"/>
        <v>192.59999999999945</v>
      </c>
      <c r="J80" s="46">
        <f t="shared" si="19"/>
        <v>2311.1999999999971</v>
      </c>
    </row>
    <row r="81" spans="3:10" x14ac:dyDescent="0.25">
      <c r="C81" s="43">
        <v>14</v>
      </c>
      <c r="D81" s="44" t="s">
        <v>69</v>
      </c>
      <c r="E81" s="44"/>
      <c r="F81" s="45">
        <v>1124.6400000000001</v>
      </c>
      <c r="G81" s="45">
        <v>1124.6400000000001</v>
      </c>
      <c r="H81" s="45">
        <f t="shared" si="17"/>
        <v>13495.68</v>
      </c>
      <c r="I81" s="46">
        <f t="shared" si="18"/>
        <v>50.470000000000027</v>
      </c>
      <c r="J81" s="46">
        <f t="shared" si="19"/>
        <v>605.63999999999942</v>
      </c>
    </row>
    <row r="82" spans="3:10" x14ac:dyDescent="0.25">
      <c r="C82" s="33">
        <v>16</v>
      </c>
      <c r="D82" s="34" t="s">
        <v>70</v>
      </c>
      <c r="E82" s="34"/>
      <c r="F82" s="35">
        <v>1224.94</v>
      </c>
      <c r="G82" s="35">
        <v>1224.94</v>
      </c>
      <c r="H82" s="35">
        <f t="shared" si="17"/>
        <v>14699.28</v>
      </c>
      <c r="I82" s="37">
        <f t="shared" si="18"/>
        <v>0</v>
      </c>
      <c r="J82" s="37">
        <f t="shared" si="19"/>
        <v>0</v>
      </c>
    </row>
    <row r="83" spans="3:10" x14ac:dyDescent="0.25">
      <c r="C83" s="129" t="s">
        <v>65</v>
      </c>
      <c r="D83" s="129"/>
      <c r="E83" s="33">
        <f>SUM(E74:E82)</f>
        <v>13</v>
      </c>
      <c r="F83" s="35"/>
      <c r="G83" s="35">
        <f>SUM(G74:G82)</f>
        <v>41946.41</v>
      </c>
      <c r="H83" s="35">
        <f>SUM(H74:H82)</f>
        <v>503356.9200000001</v>
      </c>
      <c r="I83" s="37">
        <f t="shared" si="18"/>
        <v>243.07000000000698</v>
      </c>
      <c r="J83" s="37">
        <f t="shared" si="19"/>
        <v>2916.8400000000256</v>
      </c>
    </row>
    <row r="86" spans="3:10" x14ac:dyDescent="0.25">
      <c r="C86" s="124" t="s">
        <v>73</v>
      </c>
      <c r="D86" s="124"/>
      <c r="E86" s="124"/>
      <c r="F86" s="124"/>
      <c r="G86" s="124"/>
      <c r="H86" s="124"/>
    </row>
    <row r="87" spans="3:10" ht="45" x14ac:dyDescent="0.25">
      <c r="C87" s="31" t="s">
        <v>50</v>
      </c>
      <c r="D87" s="32" t="s">
        <v>51</v>
      </c>
      <c r="E87" s="32" t="s">
        <v>52</v>
      </c>
      <c r="F87" s="32" t="s">
        <v>53</v>
      </c>
      <c r="G87" s="32" t="s">
        <v>54</v>
      </c>
      <c r="H87" s="32" t="s">
        <v>55</v>
      </c>
    </row>
    <row r="88" spans="3:10" x14ac:dyDescent="0.25">
      <c r="C88" s="43">
        <v>1</v>
      </c>
      <c r="D88" s="44" t="s">
        <v>56</v>
      </c>
      <c r="E88" s="43">
        <v>1</v>
      </c>
      <c r="F88" s="45">
        <v>1789.65</v>
      </c>
      <c r="G88" s="45">
        <f t="shared" ref="G88:G94" si="20">E88*F88</f>
        <v>1789.65</v>
      </c>
      <c r="H88" s="45">
        <f t="shared" ref="H88:H96" si="21">12*G88</f>
        <v>21475.800000000003</v>
      </c>
      <c r="I88" s="46">
        <f t="shared" ref="I88:I97" si="22">G88-G74</f>
        <v>-8.9099999999998545</v>
      </c>
      <c r="J88" s="46">
        <f t="shared" ref="J88:J97" si="23">H88-H74</f>
        <v>-106.91999999999825</v>
      </c>
    </row>
    <row r="89" spans="3:10" x14ac:dyDescent="0.25">
      <c r="C89" s="43">
        <v>2</v>
      </c>
      <c r="D89" s="44" t="s">
        <v>57</v>
      </c>
      <c r="E89" s="43">
        <v>2</v>
      </c>
      <c r="F89" s="45">
        <v>2563.4</v>
      </c>
      <c r="G89" s="45">
        <f t="shared" si="20"/>
        <v>5126.8</v>
      </c>
      <c r="H89" s="45">
        <f t="shared" si="21"/>
        <v>61521.600000000006</v>
      </c>
      <c r="I89" s="46">
        <f t="shared" si="22"/>
        <v>-27</v>
      </c>
      <c r="J89" s="46">
        <f t="shared" si="23"/>
        <v>-324</v>
      </c>
    </row>
    <row r="90" spans="3:10" x14ac:dyDescent="0.25">
      <c r="C90" s="43">
        <v>3</v>
      </c>
      <c r="D90" s="44" t="s">
        <v>58</v>
      </c>
      <c r="E90" s="43">
        <v>4</v>
      </c>
      <c r="F90" s="45">
        <v>2124.9899999999998</v>
      </c>
      <c r="G90" s="45">
        <f t="shared" si="20"/>
        <v>8499.9599999999991</v>
      </c>
      <c r="H90" s="45">
        <f t="shared" si="21"/>
        <v>101999.51999999999</v>
      </c>
      <c r="I90" s="46">
        <f t="shared" si="22"/>
        <v>-45.600000000000364</v>
      </c>
      <c r="J90" s="46">
        <f t="shared" si="23"/>
        <v>-547.20000000001164</v>
      </c>
    </row>
    <row r="91" spans="3:10" x14ac:dyDescent="0.25">
      <c r="C91" s="43">
        <v>4</v>
      </c>
      <c r="D91" s="44" t="s">
        <v>59</v>
      </c>
      <c r="E91" s="43">
        <v>1</v>
      </c>
      <c r="F91" s="45">
        <v>3617.14</v>
      </c>
      <c r="G91" s="45">
        <f t="shared" si="20"/>
        <v>3617.14</v>
      </c>
      <c r="H91" s="45">
        <f t="shared" si="21"/>
        <v>43405.68</v>
      </c>
      <c r="I91" s="46">
        <f t="shared" si="22"/>
        <v>-17.519999999999982</v>
      </c>
      <c r="J91" s="46">
        <f t="shared" si="23"/>
        <v>-210.23999999999796</v>
      </c>
    </row>
    <row r="92" spans="3:10" x14ac:dyDescent="0.25">
      <c r="C92" s="43">
        <v>5</v>
      </c>
      <c r="D92" s="44" t="s">
        <v>60</v>
      </c>
      <c r="E92" s="43">
        <v>2</v>
      </c>
      <c r="F92" s="45">
        <v>3577.02</v>
      </c>
      <c r="G92" s="45">
        <f t="shared" si="20"/>
        <v>7154.04</v>
      </c>
      <c r="H92" s="45">
        <f t="shared" si="21"/>
        <v>85848.48</v>
      </c>
      <c r="I92" s="46">
        <f t="shared" si="22"/>
        <v>-37.279999999999745</v>
      </c>
      <c r="J92" s="46">
        <f t="shared" si="23"/>
        <v>-447.36000000000058</v>
      </c>
    </row>
    <row r="93" spans="3:10" x14ac:dyDescent="0.25">
      <c r="C93" s="43">
        <v>6</v>
      </c>
      <c r="D93" s="44" t="s">
        <v>61</v>
      </c>
      <c r="E93" s="43">
        <v>2</v>
      </c>
      <c r="F93" s="45">
        <v>4055.42</v>
      </c>
      <c r="G93" s="45">
        <f t="shared" si="20"/>
        <v>8110.84</v>
      </c>
      <c r="H93" s="45">
        <f t="shared" si="21"/>
        <v>97330.08</v>
      </c>
      <c r="I93" s="46">
        <f t="shared" si="22"/>
        <v>-42.859999999999673</v>
      </c>
      <c r="J93" s="46">
        <f t="shared" si="23"/>
        <v>-514.31999999999243</v>
      </c>
    </row>
    <row r="94" spans="3:10" x14ac:dyDescent="0.25">
      <c r="C94" s="43">
        <v>7</v>
      </c>
      <c r="D94" s="44" t="s">
        <v>62</v>
      </c>
      <c r="E94" s="43">
        <v>1</v>
      </c>
      <c r="F94" s="45">
        <v>5081.99</v>
      </c>
      <c r="G94" s="45">
        <f t="shared" si="20"/>
        <v>5081.99</v>
      </c>
      <c r="H94" s="45">
        <f t="shared" si="21"/>
        <v>60983.88</v>
      </c>
      <c r="I94" s="46">
        <f t="shared" si="22"/>
        <v>-37.239999999999782</v>
      </c>
      <c r="J94" s="46">
        <f t="shared" si="23"/>
        <v>-446.87999999999738</v>
      </c>
    </row>
    <row r="95" spans="3:10" x14ac:dyDescent="0.25">
      <c r="C95" s="43">
        <v>14</v>
      </c>
      <c r="D95" s="44" t="s">
        <v>69</v>
      </c>
      <c r="E95" s="44"/>
      <c r="F95" s="45">
        <v>1115.71</v>
      </c>
      <c r="G95" s="45">
        <v>1115.71</v>
      </c>
      <c r="H95" s="45">
        <f t="shared" si="21"/>
        <v>13388.52</v>
      </c>
      <c r="I95" s="46">
        <f t="shared" si="22"/>
        <v>-8.9300000000000637</v>
      </c>
      <c r="J95" s="46">
        <f t="shared" si="23"/>
        <v>-107.15999999999985</v>
      </c>
    </row>
    <row r="96" spans="3:10" x14ac:dyDescent="0.25">
      <c r="C96" s="33">
        <v>16</v>
      </c>
      <c r="D96" s="34" t="s">
        <v>70</v>
      </c>
      <c r="E96" s="34"/>
      <c r="F96" s="35">
        <v>1224.94</v>
      </c>
      <c r="G96" s="35">
        <v>1224.94</v>
      </c>
      <c r="H96" s="35">
        <f t="shared" si="21"/>
        <v>14699.28</v>
      </c>
      <c r="I96" s="37">
        <f t="shared" si="22"/>
        <v>0</v>
      </c>
      <c r="J96" s="37">
        <f t="shared" si="23"/>
        <v>0</v>
      </c>
    </row>
    <row r="97" spans="3:12" x14ac:dyDescent="0.25">
      <c r="C97" s="129" t="s">
        <v>65</v>
      </c>
      <c r="D97" s="129"/>
      <c r="E97" s="33">
        <f>SUM(E88:E96)</f>
        <v>13</v>
      </c>
      <c r="F97" s="35"/>
      <c r="G97" s="35">
        <f>SUM(G88:G96)</f>
        <v>41721.07</v>
      </c>
      <c r="H97" s="35">
        <f>SUM(H88:H96)</f>
        <v>500652.84</v>
      </c>
      <c r="I97" s="37">
        <f t="shared" si="22"/>
        <v>-225.34000000000378</v>
      </c>
      <c r="J97" s="37">
        <f t="shared" si="23"/>
        <v>-2704.0800000000745</v>
      </c>
    </row>
    <row r="100" spans="3:12" x14ac:dyDescent="0.25">
      <c r="C100" s="124" t="s">
        <v>74</v>
      </c>
      <c r="D100" s="124"/>
      <c r="E100" s="124"/>
      <c r="F100" s="124"/>
      <c r="G100" s="124"/>
      <c r="H100" s="124"/>
    </row>
    <row r="101" spans="3:12" x14ac:dyDescent="0.25">
      <c r="C101" s="130" t="s">
        <v>75</v>
      </c>
      <c r="D101" s="130"/>
      <c r="E101" s="130"/>
      <c r="F101" s="130"/>
      <c r="G101" s="130"/>
      <c r="H101" s="130"/>
    </row>
    <row r="102" spans="3:12" ht="45" x14ac:dyDescent="0.25">
      <c r="C102" s="31" t="s">
        <v>50</v>
      </c>
      <c r="D102" s="32" t="s">
        <v>51</v>
      </c>
      <c r="E102" s="32" t="s">
        <v>52</v>
      </c>
      <c r="F102" s="32" t="s">
        <v>53</v>
      </c>
      <c r="G102" s="32" t="s">
        <v>54</v>
      </c>
      <c r="H102" s="32" t="s">
        <v>55</v>
      </c>
    </row>
    <row r="103" spans="3:12" x14ac:dyDescent="0.25">
      <c r="C103" s="43">
        <v>1</v>
      </c>
      <c r="D103" s="44" t="s">
        <v>56</v>
      </c>
      <c r="E103" s="43">
        <v>1</v>
      </c>
      <c r="F103" s="45">
        <v>1877.26</v>
      </c>
      <c r="G103" s="45">
        <f t="shared" ref="G103:G109" si="24">E103*F103</f>
        <v>1877.26</v>
      </c>
      <c r="H103" s="45">
        <f t="shared" ref="H103:H111" si="25">12*G103</f>
        <v>22527.119999999999</v>
      </c>
      <c r="I103" s="46">
        <f t="shared" ref="I103:I112" si="26">G103-G88</f>
        <v>87.6099999999999</v>
      </c>
      <c r="J103" s="46">
        <f t="shared" ref="J103:J112" si="27">H103-H88</f>
        <v>1051.3199999999961</v>
      </c>
    </row>
    <row r="104" spans="3:12" x14ac:dyDescent="0.25">
      <c r="C104" s="43">
        <v>2</v>
      </c>
      <c r="D104" s="44" t="s">
        <v>57</v>
      </c>
      <c r="E104" s="43">
        <v>2</v>
      </c>
      <c r="F104" s="45">
        <v>2682.71</v>
      </c>
      <c r="G104" s="45">
        <f t="shared" si="24"/>
        <v>5365.42</v>
      </c>
      <c r="H104" s="45">
        <f t="shared" si="25"/>
        <v>64385.04</v>
      </c>
      <c r="I104" s="46">
        <f t="shared" si="26"/>
        <v>238.61999999999989</v>
      </c>
      <c r="J104" s="46">
        <f t="shared" si="27"/>
        <v>2863.4399999999951</v>
      </c>
    </row>
    <row r="105" spans="3:12" x14ac:dyDescent="0.25">
      <c r="C105" s="43">
        <v>3</v>
      </c>
      <c r="D105" s="44" t="s">
        <v>58</v>
      </c>
      <c r="E105" s="43">
        <v>4</v>
      </c>
      <c r="F105" s="45">
        <v>2230.75</v>
      </c>
      <c r="G105" s="45">
        <f t="shared" si="24"/>
        <v>8923</v>
      </c>
      <c r="H105" s="45">
        <f t="shared" si="25"/>
        <v>107076</v>
      </c>
      <c r="I105" s="46">
        <f t="shared" si="26"/>
        <v>423.04000000000087</v>
      </c>
      <c r="J105" s="46">
        <f t="shared" si="27"/>
        <v>5076.4800000000105</v>
      </c>
    </row>
    <row r="106" spans="3:12" x14ac:dyDescent="0.25">
      <c r="C106" s="43">
        <v>4</v>
      </c>
      <c r="D106" s="44" t="s">
        <v>59</v>
      </c>
      <c r="E106" s="43">
        <v>1</v>
      </c>
      <c r="F106" s="45">
        <v>3779.64</v>
      </c>
      <c r="G106" s="45">
        <f t="shared" si="24"/>
        <v>3779.64</v>
      </c>
      <c r="H106" s="45">
        <f t="shared" si="25"/>
        <v>45355.68</v>
      </c>
      <c r="I106" s="46">
        <f t="shared" si="26"/>
        <v>162.5</v>
      </c>
      <c r="J106" s="46">
        <f t="shared" si="27"/>
        <v>1950</v>
      </c>
    </row>
    <row r="107" spans="3:12" x14ac:dyDescent="0.25">
      <c r="C107" s="43">
        <v>5</v>
      </c>
      <c r="D107" s="44" t="s">
        <v>60</v>
      </c>
      <c r="E107" s="43">
        <v>2</v>
      </c>
      <c r="F107" s="45">
        <v>3740.51</v>
      </c>
      <c r="G107" s="45">
        <f t="shared" si="24"/>
        <v>7481.02</v>
      </c>
      <c r="H107" s="45">
        <f t="shared" si="25"/>
        <v>89772.24</v>
      </c>
      <c r="I107" s="46">
        <f t="shared" si="26"/>
        <v>326.98000000000047</v>
      </c>
      <c r="J107" s="46">
        <f t="shared" si="27"/>
        <v>3923.7600000000093</v>
      </c>
    </row>
    <row r="108" spans="3:12" x14ac:dyDescent="0.25">
      <c r="C108" s="43">
        <v>6</v>
      </c>
      <c r="D108" s="44" t="s">
        <v>61</v>
      </c>
      <c r="E108" s="43">
        <v>2</v>
      </c>
      <c r="F108" s="45">
        <v>4237.84</v>
      </c>
      <c r="G108" s="45">
        <f t="shared" si="24"/>
        <v>8475.68</v>
      </c>
      <c r="H108" s="45">
        <f t="shared" si="25"/>
        <v>101708.16</v>
      </c>
      <c r="I108" s="46">
        <f t="shared" si="26"/>
        <v>364.84000000000015</v>
      </c>
      <c r="J108" s="46">
        <f t="shared" si="27"/>
        <v>4378.0800000000017</v>
      </c>
      <c r="K108" s="47">
        <f>SUM(G103:G108)</f>
        <v>35902.020000000004</v>
      </c>
      <c r="L108" s="37">
        <f>G109+G110+G111</f>
        <v>7426.49</v>
      </c>
    </row>
    <row r="109" spans="3:12" x14ac:dyDescent="0.25">
      <c r="C109" s="43">
        <v>7</v>
      </c>
      <c r="D109" s="44" t="s">
        <v>62</v>
      </c>
      <c r="E109" s="43">
        <v>1</v>
      </c>
      <c r="F109" s="45">
        <v>5085.1099999999997</v>
      </c>
      <c r="G109" s="45">
        <f t="shared" si="24"/>
        <v>5085.1099999999997</v>
      </c>
      <c r="H109" s="45">
        <f t="shared" si="25"/>
        <v>61021.319999999992</v>
      </c>
      <c r="I109" s="46">
        <f t="shared" si="26"/>
        <v>3.1199999999998909</v>
      </c>
      <c r="J109" s="46">
        <f t="shared" si="27"/>
        <v>37.439999999995052</v>
      </c>
    </row>
    <row r="110" spans="3:12" x14ac:dyDescent="0.25">
      <c r="C110" s="43">
        <v>14</v>
      </c>
      <c r="D110" s="44" t="s">
        <v>69</v>
      </c>
      <c r="E110" s="44"/>
      <c r="F110" s="45">
        <v>1116.44</v>
      </c>
      <c r="G110" s="45">
        <v>1116.44</v>
      </c>
      <c r="H110" s="45">
        <f t="shared" si="25"/>
        <v>13397.28</v>
      </c>
      <c r="I110" s="46">
        <f t="shared" si="26"/>
        <v>0.73000000000001819</v>
      </c>
      <c r="J110" s="46">
        <f t="shared" si="27"/>
        <v>8.7600000000002183</v>
      </c>
    </row>
    <row r="111" spans="3:12" x14ac:dyDescent="0.25">
      <c r="C111" s="33">
        <v>16</v>
      </c>
      <c r="D111" s="34" t="s">
        <v>70</v>
      </c>
      <c r="E111" s="34"/>
      <c r="F111" s="35">
        <v>1224.94</v>
      </c>
      <c r="G111" s="35">
        <v>1224.94</v>
      </c>
      <c r="H111" s="35">
        <f t="shared" si="25"/>
        <v>14699.28</v>
      </c>
      <c r="I111" s="37">
        <f t="shared" si="26"/>
        <v>0</v>
      </c>
      <c r="J111" s="37">
        <f t="shared" si="27"/>
        <v>0</v>
      </c>
    </row>
    <row r="112" spans="3:12" x14ac:dyDescent="0.25">
      <c r="C112" s="129" t="s">
        <v>65</v>
      </c>
      <c r="D112" s="129"/>
      <c r="E112" s="33">
        <f>SUM(E103:E111)</f>
        <v>13</v>
      </c>
      <c r="F112" s="35"/>
      <c r="G112" s="35">
        <f>SUM(G103:G111)</f>
        <v>43328.510000000009</v>
      </c>
      <c r="H112" s="35">
        <f>SUM(H103:H111)</f>
        <v>519942.12000000005</v>
      </c>
      <c r="I112" s="37">
        <f t="shared" si="26"/>
        <v>1607.4400000000096</v>
      </c>
      <c r="J112" s="37">
        <f t="shared" si="27"/>
        <v>19289.280000000028</v>
      </c>
    </row>
    <row r="113" spans="2:18" x14ac:dyDescent="0.25">
      <c r="C113" s="130" t="s">
        <v>76</v>
      </c>
      <c r="D113" s="130"/>
      <c r="E113" s="130"/>
      <c r="F113" s="130"/>
      <c r="G113" s="130"/>
      <c r="H113" s="130"/>
    </row>
    <row r="114" spans="2:18" ht="45" x14ac:dyDescent="0.25">
      <c r="C114" s="31" t="s">
        <v>50</v>
      </c>
      <c r="D114" s="32" t="s">
        <v>51</v>
      </c>
      <c r="E114" s="32" t="s">
        <v>52</v>
      </c>
      <c r="F114" s="32" t="s">
        <v>53</v>
      </c>
      <c r="G114" s="32" t="s">
        <v>54</v>
      </c>
      <c r="H114" s="32" t="s">
        <v>55</v>
      </c>
    </row>
    <row r="115" spans="2:18" x14ac:dyDescent="0.25">
      <c r="C115" s="36">
        <v>1</v>
      </c>
      <c r="D115" s="34" t="s">
        <v>56</v>
      </c>
      <c r="E115" s="36">
        <v>1</v>
      </c>
      <c r="F115" s="35">
        <v>1877.26</v>
      </c>
      <c r="G115" s="35">
        <f t="shared" ref="G115:G121" si="28">E115*F115</f>
        <v>1877.26</v>
      </c>
      <c r="H115" s="35">
        <f t="shared" ref="H115:H123" si="29">12*G115</f>
        <v>22527.119999999999</v>
      </c>
      <c r="I115" s="42">
        <f t="shared" ref="I115:I124" si="30">G115-G103</f>
        <v>0</v>
      </c>
      <c r="J115" s="42">
        <f t="shared" ref="J115:J124" si="31">H115-H103</f>
        <v>0</v>
      </c>
    </row>
    <row r="116" spans="2:18" x14ac:dyDescent="0.25">
      <c r="C116" s="43">
        <v>2</v>
      </c>
      <c r="D116" s="44" t="s">
        <v>57</v>
      </c>
      <c r="E116" s="43">
        <v>2</v>
      </c>
      <c r="F116" s="45">
        <v>2687.39</v>
      </c>
      <c r="G116" s="45">
        <f t="shared" si="28"/>
        <v>5374.78</v>
      </c>
      <c r="H116" s="45">
        <f t="shared" si="29"/>
        <v>64497.36</v>
      </c>
      <c r="I116" s="46">
        <f t="shared" si="30"/>
        <v>9.3599999999996726</v>
      </c>
      <c r="J116" s="46">
        <f t="shared" si="31"/>
        <v>112.31999999999971</v>
      </c>
    </row>
    <row r="117" spans="2:18" x14ac:dyDescent="0.25">
      <c r="C117" s="36">
        <v>3</v>
      </c>
      <c r="D117" s="34" t="s">
        <v>58</v>
      </c>
      <c r="E117" s="36">
        <v>4</v>
      </c>
      <c r="F117" s="35">
        <v>2230.75</v>
      </c>
      <c r="G117" s="35">
        <f t="shared" si="28"/>
        <v>8923</v>
      </c>
      <c r="H117" s="35">
        <f t="shared" si="29"/>
        <v>107076</v>
      </c>
      <c r="I117" s="42">
        <f t="shared" si="30"/>
        <v>0</v>
      </c>
      <c r="J117" s="42">
        <f t="shared" si="31"/>
        <v>0</v>
      </c>
      <c r="O117" s="134"/>
      <c r="P117" s="134"/>
      <c r="Q117" s="134"/>
      <c r="R117" s="134"/>
    </row>
    <row r="118" spans="2:18" x14ac:dyDescent="0.25">
      <c r="C118" s="36">
        <v>4</v>
      </c>
      <c r="D118" s="34" t="s">
        <v>59</v>
      </c>
      <c r="E118" s="36">
        <v>1</v>
      </c>
      <c r="F118" s="35">
        <v>3779.64</v>
      </c>
      <c r="G118" s="35">
        <f t="shared" si="28"/>
        <v>3779.64</v>
      </c>
      <c r="H118" s="35">
        <f t="shared" si="29"/>
        <v>45355.68</v>
      </c>
      <c r="I118" s="42">
        <f t="shared" si="30"/>
        <v>0</v>
      </c>
      <c r="J118" s="42">
        <f t="shared" si="31"/>
        <v>0</v>
      </c>
      <c r="O118" s="134"/>
      <c r="P118" s="134"/>
      <c r="Q118" s="134"/>
      <c r="R118" s="134"/>
    </row>
    <row r="119" spans="2:18" x14ac:dyDescent="0.25">
      <c r="C119" s="36">
        <v>5</v>
      </c>
      <c r="D119" s="34" t="s">
        <v>60</v>
      </c>
      <c r="E119" s="36">
        <v>2</v>
      </c>
      <c r="F119" s="35">
        <v>3740.51</v>
      </c>
      <c r="G119" s="35">
        <f t="shared" si="28"/>
        <v>7481.02</v>
      </c>
      <c r="H119" s="35">
        <f t="shared" si="29"/>
        <v>89772.24</v>
      </c>
      <c r="I119" s="42">
        <f t="shared" si="30"/>
        <v>0</v>
      </c>
      <c r="J119" s="42">
        <f t="shared" si="31"/>
        <v>0</v>
      </c>
      <c r="O119" s="134"/>
      <c r="P119" s="134"/>
      <c r="Q119" s="134"/>
      <c r="R119" s="134"/>
    </row>
    <row r="120" spans="2:18" x14ac:dyDescent="0.25">
      <c r="C120" s="36">
        <v>6</v>
      </c>
      <c r="D120" s="34" t="s">
        <v>61</v>
      </c>
      <c r="E120" s="36">
        <v>2</v>
      </c>
      <c r="F120" s="35">
        <v>4237.84</v>
      </c>
      <c r="G120" s="35">
        <f t="shared" si="28"/>
        <v>8475.68</v>
      </c>
      <c r="H120" s="35">
        <f t="shared" si="29"/>
        <v>101708.16</v>
      </c>
      <c r="I120" s="42">
        <f t="shared" si="30"/>
        <v>0</v>
      </c>
      <c r="J120" s="42">
        <f t="shared" si="31"/>
        <v>0</v>
      </c>
      <c r="K120" s="47">
        <f>SUM(G115:G120)</f>
        <v>35911.380000000005</v>
      </c>
      <c r="L120" s="37">
        <f>G121+G122+G123</f>
        <v>7426.49</v>
      </c>
      <c r="O120" s="134"/>
      <c r="P120" s="134"/>
      <c r="Q120" s="134"/>
      <c r="R120" s="134"/>
    </row>
    <row r="121" spans="2:18" x14ac:dyDescent="0.25">
      <c r="C121" s="36">
        <v>7</v>
      </c>
      <c r="D121" s="34" t="s">
        <v>62</v>
      </c>
      <c r="E121" s="36">
        <v>1</v>
      </c>
      <c r="F121" s="35">
        <v>5085.1099999999997</v>
      </c>
      <c r="G121" s="35">
        <f t="shared" si="28"/>
        <v>5085.1099999999997</v>
      </c>
      <c r="H121" s="35">
        <f t="shared" si="29"/>
        <v>61021.319999999992</v>
      </c>
      <c r="I121" s="42">
        <f t="shared" si="30"/>
        <v>0</v>
      </c>
      <c r="J121" s="42">
        <f t="shared" si="31"/>
        <v>0</v>
      </c>
      <c r="O121" s="134"/>
      <c r="P121" s="134"/>
      <c r="Q121" s="134"/>
      <c r="R121" s="134"/>
    </row>
    <row r="122" spans="2:18" x14ac:dyDescent="0.25">
      <c r="C122" s="36">
        <v>14</v>
      </c>
      <c r="D122" s="34" t="s">
        <v>69</v>
      </c>
      <c r="E122" s="34"/>
      <c r="F122" s="35">
        <v>1116.44</v>
      </c>
      <c r="G122" s="35">
        <v>1116.44</v>
      </c>
      <c r="H122" s="35">
        <f t="shared" si="29"/>
        <v>13397.28</v>
      </c>
      <c r="I122" s="42">
        <f t="shared" si="30"/>
        <v>0</v>
      </c>
      <c r="J122" s="42">
        <f t="shared" si="31"/>
        <v>0</v>
      </c>
    </row>
    <row r="123" spans="2:18" x14ac:dyDescent="0.25">
      <c r="C123" s="33">
        <v>16</v>
      </c>
      <c r="D123" s="34" t="s">
        <v>70</v>
      </c>
      <c r="E123" s="34"/>
      <c r="F123" s="35">
        <v>1224.94</v>
      </c>
      <c r="G123" s="35">
        <v>1224.94</v>
      </c>
      <c r="H123" s="35">
        <f t="shared" si="29"/>
        <v>14699.28</v>
      </c>
      <c r="I123" s="37">
        <f t="shared" si="30"/>
        <v>0</v>
      </c>
      <c r="J123" s="37">
        <f t="shared" si="31"/>
        <v>0</v>
      </c>
    </row>
    <row r="124" spans="2:18" x14ac:dyDescent="0.25">
      <c r="C124" s="129" t="s">
        <v>65</v>
      </c>
      <c r="D124" s="129"/>
      <c r="E124" s="33">
        <f>SUM(E115:E123)</f>
        <v>13</v>
      </c>
      <c r="F124" s="35"/>
      <c r="G124" s="35">
        <f>SUM(G115:G123)</f>
        <v>43337.87000000001</v>
      </c>
      <c r="H124" s="35">
        <f>SUM(H115:H123)</f>
        <v>520054.44</v>
      </c>
      <c r="I124" s="37">
        <f t="shared" si="30"/>
        <v>9.3600000000005821</v>
      </c>
      <c r="J124" s="37">
        <f t="shared" si="31"/>
        <v>112.31999999994878</v>
      </c>
    </row>
    <row r="125" spans="2:18" x14ac:dyDescent="0.25">
      <c r="G125" s="37">
        <f>G124-G97</f>
        <v>1616.8000000000102</v>
      </c>
      <c r="H125" s="37">
        <f>H124-H97</f>
        <v>19401.599999999977</v>
      </c>
    </row>
    <row r="127" spans="2:18" x14ac:dyDescent="0.25">
      <c r="B127" s="48"/>
      <c r="C127" s="124" t="s">
        <v>77</v>
      </c>
      <c r="D127" s="124"/>
      <c r="E127" s="124"/>
      <c r="F127" s="124"/>
      <c r="G127" s="124"/>
      <c r="H127" s="124"/>
    </row>
    <row r="128" spans="2:18" x14ac:dyDescent="0.25">
      <c r="B128" s="131"/>
      <c r="C128" s="130" t="s">
        <v>75</v>
      </c>
      <c r="D128" s="130"/>
      <c r="E128" s="130"/>
      <c r="F128" s="130"/>
      <c r="G128" s="130"/>
      <c r="H128" s="130"/>
    </row>
    <row r="129" spans="2:12" ht="45" x14ac:dyDescent="0.25">
      <c r="B129" s="131"/>
      <c r="C129" s="31" t="s">
        <v>50</v>
      </c>
      <c r="D129" s="32" t="s">
        <v>51</v>
      </c>
      <c r="E129" s="32" t="s">
        <v>52</v>
      </c>
      <c r="F129" s="32" t="s">
        <v>78</v>
      </c>
      <c r="G129" s="32" t="s">
        <v>79</v>
      </c>
      <c r="H129" s="32" t="s">
        <v>80</v>
      </c>
    </row>
    <row r="130" spans="2:12" ht="15.75" customHeight="1" x14ac:dyDescent="0.25">
      <c r="B130" s="132" t="s">
        <v>81</v>
      </c>
      <c r="C130" s="49">
        <v>1</v>
      </c>
      <c r="D130" s="34" t="s">
        <v>56</v>
      </c>
      <c r="E130" s="36">
        <v>1</v>
      </c>
      <c r="F130" s="50">
        <v>1877.92</v>
      </c>
      <c r="G130" s="50">
        <f t="shared" ref="G130:G136" si="32">E130*F130</f>
        <v>1877.92</v>
      </c>
      <c r="H130" s="50">
        <f t="shared" ref="H130:H138" si="33">12*G130</f>
        <v>22535.040000000001</v>
      </c>
      <c r="I130" s="42">
        <f t="shared" ref="I130:I139" si="34">G130-G103</f>
        <v>0.66000000000008185</v>
      </c>
      <c r="J130" s="42">
        <f t="shared" ref="J130:J139" si="35">H130-H103</f>
        <v>7.9200000000018917</v>
      </c>
    </row>
    <row r="131" spans="2:12" x14ac:dyDescent="0.25">
      <c r="B131" s="132"/>
      <c r="C131" s="49">
        <v>2</v>
      </c>
      <c r="D131" s="34" t="s">
        <v>57</v>
      </c>
      <c r="E131" s="36">
        <v>2</v>
      </c>
      <c r="F131" s="50">
        <v>2683.06</v>
      </c>
      <c r="G131" s="50">
        <f t="shared" si="32"/>
        <v>5366.12</v>
      </c>
      <c r="H131" s="50">
        <f t="shared" si="33"/>
        <v>64393.440000000002</v>
      </c>
      <c r="I131" s="42">
        <f t="shared" si="34"/>
        <v>0.6999999999998181</v>
      </c>
      <c r="J131" s="42">
        <f t="shared" si="35"/>
        <v>8.4000000000014552</v>
      </c>
    </row>
    <row r="132" spans="2:12" x14ac:dyDescent="0.25">
      <c r="B132" s="132"/>
      <c r="C132" s="49">
        <v>3</v>
      </c>
      <c r="D132" s="34" t="s">
        <v>58</v>
      </c>
      <c r="E132" s="36">
        <v>4</v>
      </c>
      <c r="F132" s="50">
        <v>2231.02</v>
      </c>
      <c r="G132" s="50">
        <f t="shared" si="32"/>
        <v>8924.08</v>
      </c>
      <c r="H132" s="50">
        <f t="shared" si="33"/>
        <v>107088.95999999999</v>
      </c>
      <c r="I132" s="42">
        <f t="shared" si="34"/>
        <v>1.0799999999999272</v>
      </c>
      <c r="J132" s="42">
        <f t="shared" si="35"/>
        <v>12.959999999991851</v>
      </c>
    </row>
    <row r="133" spans="2:12" x14ac:dyDescent="0.25">
      <c r="B133" s="132"/>
      <c r="C133" s="49">
        <v>4</v>
      </c>
      <c r="D133" s="34" t="s">
        <v>59</v>
      </c>
      <c r="E133" s="36">
        <v>1</v>
      </c>
      <c r="F133" s="50">
        <v>3784.92</v>
      </c>
      <c r="G133" s="50">
        <f t="shared" si="32"/>
        <v>3784.92</v>
      </c>
      <c r="H133" s="50">
        <f t="shared" si="33"/>
        <v>45419.040000000001</v>
      </c>
      <c r="I133" s="42">
        <f t="shared" si="34"/>
        <v>5.2800000000002001</v>
      </c>
      <c r="J133" s="42">
        <f t="shared" si="35"/>
        <v>63.360000000000582</v>
      </c>
    </row>
    <row r="134" spans="2:12" x14ac:dyDescent="0.25">
      <c r="B134" s="132"/>
      <c r="C134" s="49">
        <v>5</v>
      </c>
      <c r="D134" s="34" t="s">
        <v>60</v>
      </c>
      <c r="E134" s="36">
        <v>2</v>
      </c>
      <c r="F134" s="50">
        <v>3740.94</v>
      </c>
      <c r="G134" s="50">
        <f t="shared" si="32"/>
        <v>7481.88</v>
      </c>
      <c r="H134" s="50">
        <f t="shared" si="33"/>
        <v>89782.56</v>
      </c>
      <c r="I134" s="42">
        <f t="shared" si="34"/>
        <v>0.85999999999967258</v>
      </c>
      <c r="J134" s="42">
        <f t="shared" si="35"/>
        <v>10.319999999992433</v>
      </c>
    </row>
    <row r="135" spans="2:12" x14ac:dyDescent="0.25">
      <c r="B135" s="132"/>
      <c r="C135" s="49">
        <v>6</v>
      </c>
      <c r="D135" s="34" t="s">
        <v>61</v>
      </c>
      <c r="E135" s="36">
        <v>2</v>
      </c>
      <c r="F135" s="50">
        <v>4238.32</v>
      </c>
      <c r="G135" s="50">
        <f t="shared" si="32"/>
        <v>8476.64</v>
      </c>
      <c r="H135" s="50">
        <f t="shared" si="33"/>
        <v>101719.67999999999</v>
      </c>
      <c r="I135" s="42">
        <f t="shared" si="34"/>
        <v>0.95999999999912689</v>
      </c>
      <c r="J135" s="42">
        <f t="shared" si="35"/>
        <v>11.519999999989523</v>
      </c>
      <c r="K135" s="47">
        <f>SUM(G130:G135)</f>
        <v>35911.56</v>
      </c>
      <c r="L135" s="51">
        <f>G136+G137+G138</f>
        <v>7716.2000000000007</v>
      </c>
    </row>
    <row r="136" spans="2:12" ht="15.75" customHeight="1" x14ac:dyDescent="0.25">
      <c r="B136" s="133" t="s">
        <v>82</v>
      </c>
      <c r="C136" s="49">
        <v>7</v>
      </c>
      <c r="D136" s="34" t="s">
        <v>62</v>
      </c>
      <c r="E136" s="36">
        <v>1</v>
      </c>
      <c r="F136" s="50">
        <v>5322.24</v>
      </c>
      <c r="G136" s="50">
        <f t="shared" si="32"/>
        <v>5322.24</v>
      </c>
      <c r="H136" s="50">
        <f t="shared" si="33"/>
        <v>63866.879999999997</v>
      </c>
      <c r="I136" s="42">
        <f t="shared" si="34"/>
        <v>237.13000000000011</v>
      </c>
      <c r="J136" s="42">
        <f t="shared" si="35"/>
        <v>2845.5600000000049</v>
      </c>
    </row>
    <row r="137" spans="2:12" x14ac:dyDescent="0.25">
      <c r="B137" s="133"/>
      <c r="C137" s="49">
        <v>14</v>
      </c>
      <c r="D137" s="34" t="s">
        <v>69</v>
      </c>
      <c r="E137" s="34"/>
      <c r="F137" s="50">
        <v>1169.02</v>
      </c>
      <c r="G137" s="50">
        <f>F137</f>
        <v>1169.02</v>
      </c>
      <c r="H137" s="50">
        <f t="shared" si="33"/>
        <v>14028.24</v>
      </c>
      <c r="I137" s="42">
        <f t="shared" si="34"/>
        <v>52.579999999999927</v>
      </c>
      <c r="J137" s="42">
        <f t="shared" si="35"/>
        <v>630.95999999999913</v>
      </c>
    </row>
    <row r="138" spans="2:12" x14ac:dyDescent="0.25">
      <c r="B138" s="133"/>
      <c r="C138" s="52">
        <v>16</v>
      </c>
      <c r="D138" s="34" t="s">
        <v>70</v>
      </c>
      <c r="E138" s="34"/>
      <c r="F138" s="50">
        <v>1224.94</v>
      </c>
      <c r="G138" s="50">
        <f>F138</f>
        <v>1224.94</v>
      </c>
      <c r="H138" s="50">
        <f t="shared" si="33"/>
        <v>14699.28</v>
      </c>
      <c r="I138" s="42">
        <f t="shared" si="34"/>
        <v>0</v>
      </c>
      <c r="J138" s="42">
        <f t="shared" si="35"/>
        <v>0</v>
      </c>
    </row>
    <row r="139" spans="2:12" x14ac:dyDescent="0.25">
      <c r="C139" s="123" t="s">
        <v>83</v>
      </c>
      <c r="D139" s="123"/>
      <c r="E139" s="53">
        <f>SUM(E130:E138)</f>
        <v>13</v>
      </c>
      <c r="F139" s="54"/>
      <c r="G139" s="54">
        <f>SUM(G130:G138)</f>
        <v>43627.759999999995</v>
      </c>
      <c r="H139" s="54">
        <f>SUM(H130:H138)</f>
        <v>523533.12000000005</v>
      </c>
      <c r="I139" s="42">
        <f t="shared" si="34"/>
        <v>299.24999999998545</v>
      </c>
      <c r="J139" s="42">
        <f t="shared" si="35"/>
        <v>3591</v>
      </c>
    </row>
    <row r="140" spans="2:12" x14ac:dyDescent="0.25">
      <c r="B140" s="131"/>
      <c r="C140" s="130" t="s">
        <v>76</v>
      </c>
      <c r="D140" s="130"/>
      <c r="E140" s="130"/>
      <c r="F140" s="130"/>
      <c r="G140" s="130"/>
      <c r="H140" s="130"/>
    </row>
    <row r="141" spans="2:12" ht="45" x14ac:dyDescent="0.25">
      <c r="B141" s="131"/>
      <c r="C141" s="31" t="s">
        <v>50</v>
      </c>
      <c r="D141" s="32" t="s">
        <v>51</v>
      </c>
      <c r="E141" s="32" t="s">
        <v>52</v>
      </c>
      <c r="F141" s="32" t="s">
        <v>78</v>
      </c>
      <c r="G141" s="32" t="s">
        <v>79</v>
      </c>
      <c r="H141" s="32" t="s">
        <v>80</v>
      </c>
    </row>
    <row r="142" spans="2:12" ht="15.75" customHeight="1" x14ac:dyDescent="0.25">
      <c r="B142" s="132" t="s">
        <v>81</v>
      </c>
      <c r="C142" s="36">
        <v>1</v>
      </c>
      <c r="D142" s="34" t="s">
        <v>56</v>
      </c>
      <c r="E142" s="36">
        <v>1</v>
      </c>
      <c r="F142" s="50">
        <v>1877.92</v>
      </c>
      <c r="G142" s="50">
        <f t="shared" ref="G142:G148" si="36">E142*F142</f>
        <v>1877.92</v>
      </c>
      <c r="H142" s="50">
        <f t="shared" ref="H142:H150" si="37">12*G142</f>
        <v>22535.040000000001</v>
      </c>
      <c r="I142" s="42">
        <f t="shared" ref="I142:I151" si="38">G142-G115</f>
        <v>0.66000000000008185</v>
      </c>
      <c r="J142" s="42">
        <f t="shared" ref="J142:J151" si="39">H142-H115</f>
        <v>7.9200000000018917</v>
      </c>
    </row>
    <row r="143" spans="2:12" x14ac:dyDescent="0.25">
      <c r="B143" s="132"/>
      <c r="C143" s="36">
        <v>2</v>
      </c>
      <c r="D143" s="34" t="s">
        <v>57</v>
      </c>
      <c r="E143" s="36">
        <v>2</v>
      </c>
      <c r="F143" s="50">
        <v>2687.83</v>
      </c>
      <c r="G143" s="50">
        <f t="shared" si="36"/>
        <v>5375.66</v>
      </c>
      <c r="H143" s="50">
        <f t="shared" si="37"/>
        <v>64507.92</v>
      </c>
      <c r="I143" s="42">
        <f t="shared" si="38"/>
        <v>0.88000000000010914</v>
      </c>
      <c r="J143" s="42">
        <f t="shared" si="39"/>
        <v>10.559999999997672</v>
      </c>
    </row>
    <row r="144" spans="2:12" x14ac:dyDescent="0.25">
      <c r="B144" s="132"/>
      <c r="C144" s="36">
        <v>3</v>
      </c>
      <c r="D144" s="34" t="s">
        <v>58</v>
      </c>
      <c r="E144" s="36">
        <v>4</v>
      </c>
      <c r="F144" s="50">
        <v>2231.02</v>
      </c>
      <c r="G144" s="50">
        <f t="shared" si="36"/>
        <v>8924.08</v>
      </c>
      <c r="H144" s="50">
        <f t="shared" si="37"/>
        <v>107088.95999999999</v>
      </c>
      <c r="I144" s="42">
        <f t="shared" si="38"/>
        <v>1.0799999999999272</v>
      </c>
      <c r="J144" s="42">
        <f t="shared" si="39"/>
        <v>12.959999999991851</v>
      </c>
    </row>
    <row r="145" spans="2:12" x14ac:dyDescent="0.25">
      <c r="B145" s="132"/>
      <c r="C145" s="36">
        <v>4</v>
      </c>
      <c r="D145" s="34" t="s">
        <v>59</v>
      </c>
      <c r="E145" s="36">
        <v>1</v>
      </c>
      <c r="F145" s="50">
        <v>3784.92</v>
      </c>
      <c r="G145" s="50">
        <f t="shared" si="36"/>
        <v>3784.92</v>
      </c>
      <c r="H145" s="50">
        <f t="shared" si="37"/>
        <v>45419.040000000001</v>
      </c>
      <c r="I145" s="42">
        <f t="shared" si="38"/>
        <v>5.2800000000002001</v>
      </c>
      <c r="J145" s="42">
        <f t="shared" si="39"/>
        <v>63.360000000000582</v>
      </c>
    </row>
    <row r="146" spans="2:12" x14ac:dyDescent="0.25">
      <c r="B146" s="132"/>
      <c r="C146" s="36">
        <v>5</v>
      </c>
      <c r="D146" s="34" t="s">
        <v>60</v>
      </c>
      <c r="E146" s="36">
        <v>2</v>
      </c>
      <c r="F146" s="50">
        <v>3740.94</v>
      </c>
      <c r="G146" s="50">
        <f t="shared" si="36"/>
        <v>7481.88</v>
      </c>
      <c r="H146" s="50">
        <f t="shared" si="37"/>
        <v>89782.56</v>
      </c>
      <c r="I146" s="42">
        <f t="shared" si="38"/>
        <v>0.85999999999967258</v>
      </c>
      <c r="J146" s="42">
        <f t="shared" si="39"/>
        <v>10.319999999992433</v>
      </c>
    </row>
    <row r="147" spans="2:12" x14ac:dyDescent="0.25">
      <c r="B147" s="132"/>
      <c r="C147" s="36">
        <v>6</v>
      </c>
      <c r="D147" s="34" t="s">
        <v>61</v>
      </c>
      <c r="E147" s="36">
        <v>2</v>
      </c>
      <c r="F147" s="50">
        <v>4238.32</v>
      </c>
      <c r="G147" s="50">
        <f t="shared" si="36"/>
        <v>8476.64</v>
      </c>
      <c r="H147" s="50">
        <f t="shared" si="37"/>
        <v>101719.67999999999</v>
      </c>
      <c r="I147" s="42">
        <f t="shared" si="38"/>
        <v>0.95999999999912689</v>
      </c>
      <c r="J147" s="42">
        <f t="shared" si="39"/>
        <v>11.519999999989523</v>
      </c>
      <c r="K147" s="47">
        <f>SUM(G142:G147)</f>
        <v>35921.100000000006</v>
      </c>
      <c r="L147" s="51">
        <f>G148+G149+G150</f>
        <v>7716.2000000000007</v>
      </c>
    </row>
    <row r="148" spans="2:12" ht="15.75" customHeight="1" x14ac:dyDescent="0.25">
      <c r="B148" s="133" t="s">
        <v>82</v>
      </c>
      <c r="C148" s="36">
        <v>7</v>
      </c>
      <c r="D148" s="34" t="s">
        <v>62</v>
      </c>
      <c r="E148" s="36">
        <v>1</v>
      </c>
      <c r="F148" s="50">
        <v>5322.24</v>
      </c>
      <c r="G148" s="50">
        <f t="shared" si="36"/>
        <v>5322.24</v>
      </c>
      <c r="H148" s="50">
        <f t="shared" si="37"/>
        <v>63866.879999999997</v>
      </c>
      <c r="I148" s="42">
        <f t="shared" si="38"/>
        <v>237.13000000000011</v>
      </c>
      <c r="J148" s="42">
        <f t="shared" si="39"/>
        <v>2845.5600000000049</v>
      </c>
    </row>
    <row r="149" spans="2:12" x14ac:dyDescent="0.25">
      <c r="B149" s="133"/>
      <c r="C149" s="36">
        <v>14</v>
      </c>
      <c r="D149" s="34" t="s">
        <v>69</v>
      </c>
      <c r="E149" s="34"/>
      <c r="F149" s="50">
        <v>1169.02</v>
      </c>
      <c r="G149" s="50">
        <f>F149</f>
        <v>1169.02</v>
      </c>
      <c r="H149" s="50">
        <f t="shared" si="37"/>
        <v>14028.24</v>
      </c>
      <c r="I149" s="42">
        <f t="shared" si="38"/>
        <v>52.579999999999927</v>
      </c>
      <c r="J149" s="42">
        <f t="shared" si="39"/>
        <v>630.95999999999913</v>
      </c>
    </row>
    <row r="150" spans="2:12" x14ac:dyDescent="0.25">
      <c r="B150" s="133"/>
      <c r="C150" s="33">
        <v>16</v>
      </c>
      <c r="D150" s="34" t="s">
        <v>70</v>
      </c>
      <c r="E150" s="34"/>
      <c r="F150" s="50">
        <v>1224.94</v>
      </c>
      <c r="G150" s="50">
        <f>F150</f>
        <v>1224.94</v>
      </c>
      <c r="H150" s="50">
        <f t="shared" si="37"/>
        <v>14699.28</v>
      </c>
      <c r="I150" s="42">
        <f t="shared" si="38"/>
        <v>0</v>
      </c>
      <c r="J150" s="42">
        <f t="shared" si="39"/>
        <v>0</v>
      </c>
    </row>
    <row r="151" spans="2:12" x14ac:dyDescent="0.25">
      <c r="C151" s="129" t="s">
        <v>83</v>
      </c>
      <c r="D151" s="129"/>
      <c r="E151" s="33">
        <f>SUM(E142:E150)</f>
        <v>13</v>
      </c>
      <c r="F151" s="50"/>
      <c r="G151" s="50">
        <f>SUM(G142:G150)</f>
        <v>43637.3</v>
      </c>
      <c r="H151" s="50">
        <f>SUM(H142:H150)</f>
        <v>523647.60000000003</v>
      </c>
      <c r="I151" s="42">
        <f t="shared" si="38"/>
        <v>299.42999999999302</v>
      </c>
      <c r="J151" s="42">
        <f t="shared" si="39"/>
        <v>3593.1600000000326</v>
      </c>
    </row>
    <row r="152" spans="2:12" x14ac:dyDescent="0.25">
      <c r="C152" s="130" t="s">
        <v>84</v>
      </c>
      <c r="D152" s="130"/>
      <c r="E152" s="130"/>
      <c r="F152" s="130"/>
      <c r="G152" s="130"/>
      <c r="H152" s="130"/>
    </row>
    <row r="153" spans="2:12" ht="45" x14ac:dyDescent="0.25">
      <c r="C153" s="31" t="s">
        <v>50</v>
      </c>
      <c r="D153" s="32" t="s">
        <v>51</v>
      </c>
      <c r="E153" s="32" t="s">
        <v>52</v>
      </c>
      <c r="F153" s="32" t="s">
        <v>78</v>
      </c>
      <c r="G153" s="32" t="s">
        <v>79</v>
      </c>
      <c r="H153" s="32" t="s">
        <v>80</v>
      </c>
    </row>
    <row r="154" spans="2:12" x14ac:dyDescent="0.25">
      <c r="C154" s="36">
        <v>1</v>
      </c>
      <c r="D154" s="34" t="s">
        <v>56</v>
      </c>
      <c r="E154" s="36">
        <v>1</v>
      </c>
      <c r="F154" s="50">
        <v>1863.95</v>
      </c>
      <c r="G154" s="50">
        <f t="shared" ref="G154:G160" si="40">E154*F154</f>
        <v>1863.95</v>
      </c>
      <c r="H154" s="50">
        <f t="shared" ref="H154:H162" si="41">12*G154</f>
        <v>22367.4</v>
      </c>
      <c r="I154" s="42">
        <f t="shared" ref="I154:I163" si="42">G154-G142</f>
        <v>-13.970000000000027</v>
      </c>
      <c r="J154" s="42">
        <f t="shared" ref="J154:J163" si="43">H154-H142</f>
        <v>-167.63999999999942</v>
      </c>
    </row>
    <row r="155" spans="2:12" x14ac:dyDescent="0.25">
      <c r="C155" s="36">
        <v>2</v>
      </c>
      <c r="D155" s="34" t="s">
        <v>57</v>
      </c>
      <c r="E155" s="36">
        <v>2</v>
      </c>
      <c r="F155" s="50">
        <v>2666.39</v>
      </c>
      <c r="G155" s="50">
        <f t="shared" si="40"/>
        <v>5332.78</v>
      </c>
      <c r="H155" s="50">
        <f t="shared" si="41"/>
        <v>63993.36</v>
      </c>
      <c r="I155" s="42">
        <f t="shared" si="42"/>
        <v>-42.880000000000109</v>
      </c>
      <c r="J155" s="42">
        <f t="shared" si="43"/>
        <v>-514.55999999999767</v>
      </c>
    </row>
    <row r="156" spans="2:12" x14ac:dyDescent="0.25">
      <c r="C156" s="36">
        <v>3</v>
      </c>
      <c r="D156" s="34" t="s">
        <v>58</v>
      </c>
      <c r="E156" s="36">
        <v>4</v>
      </c>
      <c r="F156" s="50">
        <v>2213.0100000000002</v>
      </c>
      <c r="G156" s="50">
        <f t="shared" si="40"/>
        <v>8852.0400000000009</v>
      </c>
      <c r="H156" s="50">
        <f t="shared" si="41"/>
        <v>106224.48000000001</v>
      </c>
      <c r="I156" s="42">
        <f t="shared" si="42"/>
        <v>-72.039999999999054</v>
      </c>
      <c r="J156" s="42">
        <f t="shared" si="43"/>
        <v>-864.47999999998137</v>
      </c>
    </row>
    <row r="157" spans="2:12" x14ac:dyDescent="0.25">
      <c r="C157" s="36">
        <v>4</v>
      </c>
      <c r="D157" s="34" t="s">
        <v>59</v>
      </c>
      <c r="E157" s="36">
        <v>1</v>
      </c>
      <c r="F157" s="50">
        <v>3757.32</v>
      </c>
      <c r="G157" s="50">
        <f t="shared" si="40"/>
        <v>3757.32</v>
      </c>
      <c r="H157" s="50">
        <f t="shared" si="41"/>
        <v>45087.840000000004</v>
      </c>
      <c r="I157" s="42">
        <f t="shared" si="42"/>
        <v>-27.599999999999909</v>
      </c>
      <c r="J157" s="42">
        <f t="shared" si="43"/>
        <v>-331.19999999999709</v>
      </c>
    </row>
    <row r="158" spans="2:12" x14ac:dyDescent="0.25">
      <c r="C158" s="36">
        <v>5</v>
      </c>
      <c r="D158" s="34" t="s">
        <v>60</v>
      </c>
      <c r="E158" s="36">
        <v>2</v>
      </c>
      <c r="F158" s="50">
        <v>3711.51</v>
      </c>
      <c r="G158" s="50">
        <f t="shared" si="40"/>
        <v>7423.02</v>
      </c>
      <c r="H158" s="50">
        <f t="shared" si="41"/>
        <v>89076.24</v>
      </c>
      <c r="I158" s="42">
        <f t="shared" si="42"/>
        <v>-58.859999999999673</v>
      </c>
      <c r="J158" s="42">
        <f t="shared" si="43"/>
        <v>-706.31999999999243</v>
      </c>
    </row>
    <row r="159" spans="2:12" x14ac:dyDescent="0.25">
      <c r="C159" s="36">
        <v>6</v>
      </c>
      <c r="D159" s="34" t="s">
        <v>61</v>
      </c>
      <c r="E159" s="36">
        <v>2</v>
      </c>
      <c r="F159" s="50">
        <v>4204.54</v>
      </c>
      <c r="G159" s="50">
        <f t="shared" si="40"/>
        <v>8409.08</v>
      </c>
      <c r="H159" s="50">
        <f t="shared" si="41"/>
        <v>100908.95999999999</v>
      </c>
      <c r="I159" s="42">
        <f t="shared" si="42"/>
        <v>-67.559999999999491</v>
      </c>
      <c r="J159" s="42">
        <f t="shared" si="43"/>
        <v>-810.72000000000116</v>
      </c>
      <c r="K159" s="47">
        <f>SUM(G154:G159)</f>
        <v>35638.19</v>
      </c>
      <c r="L159" s="51">
        <f>G160+G161+G162</f>
        <v>7622.8899999999994</v>
      </c>
    </row>
    <row r="160" spans="2:12" x14ac:dyDescent="0.25">
      <c r="C160" s="36">
        <v>7</v>
      </c>
      <c r="D160" s="34" t="s">
        <v>62</v>
      </c>
      <c r="E160" s="36">
        <v>1</v>
      </c>
      <c r="F160" s="50">
        <v>5239.45</v>
      </c>
      <c r="G160" s="50">
        <f t="shared" si="40"/>
        <v>5239.45</v>
      </c>
      <c r="H160" s="50">
        <f t="shared" si="41"/>
        <v>62873.399999999994</v>
      </c>
      <c r="I160" s="42">
        <f t="shared" si="42"/>
        <v>-82.789999999999964</v>
      </c>
      <c r="J160" s="42">
        <f t="shared" si="43"/>
        <v>-993.4800000000032</v>
      </c>
    </row>
    <row r="161" spans="3:12" x14ac:dyDescent="0.25">
      <c r="C161" s="36">
        <v>14</v>
      </c>
      <c r="D161" s="34" t="s">
        <v>69</v>
      </c>
      <c r="E161" s="34"/>
      <c r="F161" s="50">
        <v>1158.5</v>
      </c>
      <c r="G161" s="50">
        <v>1158.5</v>
      </c>
      <c r="H161" s="50">
        <f t="shared" si="41"/>
        <v>13902</v>
      </c>
      <c r="I161" s="42">
        <f t="shared" si="42"/>
        <v>-10.519999999999982</v>
      </c>
      <c r="J161" s="42">
        <f t="shared" si="43"/>
        <v>-126.23999999999978</v>
      </c>
    </row>
    <row r="162" spans="3:12" x14ac:dyDescent="0.25">
      <c r="C162" s="33">
        <v>16</v>
      </c>
      <c r="D162" s="34" t="s">
        <v>70</v>
      </c>
      <c r="E162" s="34"/>
      <c r="F162" s="50">
        <v>1224.94</v>
      </c>
      <c r="G162" s="50">
        <v>1224.94</v>
      </c>
      <c r="H162" s="50">
        <f t="shared" si="41"/>
        <v>14699.28</v>
      </c>
      <c r="I162" s="42">
        <f t="shared" si="42"/>
        <v>0</v>
      </c>
      <c r="J162" s="42">
        <f t="shared" si="43"/>
        <v>0</v>
      </c>
    </row>
    <row r="163" spans="3:12" x14ac:dyDescent="0.25">
      <c r="C163" s="129" t="s">
        <v>83</v>
      </c>
      <c r="D163" s="129"/>
      <c r="E163" s="33">
        <f>SUM(E154:E162)</f>
        <v>13</v>
      </c>
      <c r="F163" s="50"/>
      <c r="G163" s="50">
        <f>SUM(G154:G162)</f>
        <v>43261.08</v>
      </c>
      <c r="H163" s="50">
        <f>SUM(H154:H162)</f>
        <v>519132.96000000008</v>
      </c>
      <c r="I163" s="42">
        <f t="shared" si="42"/>
        <v>-376.22000000000116</v>
      </c>
      <c r="J163" s="42">
        <f t="shared" si="43"/>
        <v>-4514.6399999999558</v>
      </c>
    </row>
    <row r="164" spans="3:12" x14ac:dyDescent="0.25">
      <c r="C164" s="130" t="s">
        <v>85</v>
      </c>
      <c r="D164" s="130"/>
      <c r="E164" s="130"/>
      <c r="F164" s="130"/>
      <c r="G164" s="130"/>
      <c r="H164" s="130"/>
    </row>
    <row r="165" spans="3:12" ht="45" x14ac:dyDescent="0.25">
      <c r="C165" s="31" t="s">
        <v>50</v>
      </c>
      <c r="D165" s="32" t="s">
        <v>51</v>
      </c>
      <c r="E165" s="32" t="s">
        <v>52</v>
      </c>
      <c r="F165" s="32" t="s">
        <v>78</v>
      </c>
      <c r="G165" s="32" t="s">
        <v>79</v>
      </c>
      <c r="H165" s="32" t="s">
        <v>80</v>
      </c>
    </row>
    <row r="166" spans="3:12" x14ac:dyDescent="0.25">
      <c r="C166" s="36">
        <v>1</v>
      </c>
      <c r="D166" s="34" t="s">
        <v>56</v>
      </c>
      <c r="E166" s="36">
        <v>1</v>
      </c>
      <c r="F166" s="50">
        <v>1877.92</v>
      </c>
      <c r="G166" s="50">
        <f t="shared" ref="G166:G172" si="44">E166*F166</f>
        <v>1877.92</v>
      </c>
      <c r="H166" s="50">
        <f t="shared" ref="H166:H174" si="45">12*G166</f>
        <v>22535.040000000001</v>
      </c>
      <c r="I166" s="42">
        <f t="shared" ref="I166:I175" si="46">G166-G154</f>
        <v>13.970000000000027</v>
      </c>
      <c r="J166" s="42">
        <f t="shared" ref="J166:J175" si="47">H166-H154</f>
        <v>167.63999999999942</v>
      </c>
    </row>
    <row r="167" spans="3:12" x14ac:dyDescent="0.25">
      <c r="C167" s="36">
        <v>2</v>
      </c>
      <c r="D167" s="34" t="s">
        <v>57</v>
      </c>
      <c r="E167" s="36">
        <v>2</v>
      </c>
      <c r="F167" s="50">
        <v>2687.83</v>
      </c>
      <c r="G167" s="50">
        <f t="shared" si="44"/>
        <v>5375.66</v>
      </c>
      <c r="H167" s="50">
        <f t="shared" si="45"/>
        <v>64507.92</v>
      </c>
      <c r="I167" s="42">
        <f t="shared" si="46"/>
        <v>42.880000000000109</v>
      </c>
      <c r="J167" s="42">
        <f t="shared" si="47"/>
        <v>514.55999999999767</v>
      </c>
    </row>
    <row r="168" spans="3:12" x14ac:dyDescent="0.25">
      <c r="C168" s="36">
        <v>3</v>
      </c>
      <c r="D168" s="34" t="s">
        <v>58</v>
      </c>
      <c r="E168" s="36">
        <v>4</v>
      </c>
      <c r="F168" s="50">
        <v>2231.02</v>
      </c>
      <c r="G168" s="50">
        <f t="shared" si="44"/>
        <v>8924.08</v>
      </c>
      <c r="H168" s="50">
        <f t="shared" si="45"/>
        <v>107088.95999999999</v>
      </c>
      <c r="I168" s="42">
        <f t="shared" si="46"/>
        <v>72.039999999999054</v>
      </c>
      <c r="J168" s="42">
        <f t="shared" si="47"/>
        <v>864.47999999998137</v>
      </c>
    </row>
    <row r="169" spans="3:12" x14ac:dyDescent="0.25">
      <c r="C169" s="36">
        <v>4</v>
      </c>
      <c r="D169" s="34" t="s">
        <v>59</v>
      </c>
      <c r="E169" s="36">
        <v>1</v>
      </c>
      <c r="F169" s="50">
        <v>3784.92</v>
      </c>
      <c r="G169" s="50">
        <f t="shared" si="44"/>
        <v>3784.92</v>
      </c>
      <c r="H169" s="50">
        <f t="shared" si="45"/>
        <v>45419.040000000001</v>
      </c>
      <c r="I169" s="42">
        <f t="shared" si="46"/>
        <v>27.599999999999909</v>
      </c>
      <c r="J169" s="42">
        <f t="shared" si="47"/>
        <v>331.19999999999709</v>
      </c>
    </row>
    <row r="170" spans="3:12" x14ac:dyDescent="0.25">
      <c r="C170" s="36">
        <v>5</v>
      </c>
      <c r="D170" s="34" t="s">
        <v>60</v>
      </c>
      <c r="E170" s="36">
        <v>2</v>
      </c>
      <c r="F170" s="50">
        <v>3740.94</v>
      </c>
      <c r="G170" s="50">
        <f t="shared" si="44"/>
        <v>7481.88</v>
      </c>
      <c r="H170" s="50">
        <f t="shared" si="45"/>
        <v>89782.56</v>
      </c>
      <c r="I170" s="42">
        <f t="shared" si="46"/>
        <v>58.859999999999673</v>
      </c>
      <c r="J170" s="42">
        <f t="shared" si="47"/>
        <v>706.31999999999243</v>
      </c>
    </row>
    <row r="171" spans="3:12" x14ac:dyDescent="0.25">
      <c r="C171" s="36">
        <v>6</v>
      </c>
      <c r="D171" s="34" t="s">
        <v>61</v>
      </c>
      <c r="E171" s="36">
        <v>2</v>
      </c>
      <c r="F171" s="50">
        <v>4238.32</v>
      </c>
      <c r="G171" s="50">
        <f t="shared" si="44"/>
        <v>8476.64</v>
      </c>
      <c r="H171" s="50">
        <f t="shared" si="45"/>
        <v>101719.67999999999</v>
      </c>
      <c r="I171" s="42">
        <f t="shared" si="46"/>
        <v>67.559999999999491</v>
      </c>
      <c r="J171" s="42">
        <f t="shared" si="47"/>
        <v>810.72000000000116</v>
      </c>
      <c r="K171" s="47">
        <f>SUM(G166:G171)</f>
        <v>35921.100000000006</v>
      </c>
      <c r="L171" s="51">
        <f>G172+G173+G174</f>
        <v>7716.2000000000007</v>
      </c>
    </row>
    <row r="172" spans="3:12" x14ac:dyDescent="0.25">
      <c r="C172" s="36">
        <v>7</v>
      </c>
      <c r="D172" s="34" t="s">
        <v>62</v>
      </c>
      <c r="E172" s="36">
        <v>1</v>
      </c>
      <c r="F172" s="50">
        <v>5322.24</v>
      </c>
      <c r="G172" s="50">
        <f t="shared" si="44"/>
        <v>5322.24</v>
      </c>
      <c r="H172" s="50">
        <f t="shared" si="45"/>
        <v>63866.879999999997</v>
      </c>
      <c r="I172" s="42">
        <f t="shared" si="46"/>
        <v>82.789999999999964</v>
      </c>
      <c r="J172" s="42">
        <f t="shared" si="47"/>
        <v>993.4800000000032</v>
      </c>
    </row>
    <row r="173" spans="3:12" x14ac:dyDescent="0.25">
      <c r="C173" s="36">
        <v>14</v>
      </c>
      <c r="D173" s="34" t="s">
        <v>69</v>
      </c>
      <c r="E173" s="34"/>
      <c r="F173" s="50">
        <v>1169.02</v>
      </c>
      <c r="G173" s="50">
        <f>F173</f>
        <v>1169.02</v>
      </c>
      <c r="H173" s="50">
        <f t="shared" si="45"/>
        <v>14028.24</v>
      </c>
      <c r="I173" s="42">
        <f t="shared" si="46"/>
        <v>10.519999999999982</v>
      </c>
      <c r="J173" s="42">
        <f t="shared" si="47"/>
        <v>126.23999999999978</v>
      </c>
    </row>
    <row r="174" spans="3:12" x14ac:dyDescent="0.25">
      <c r="C174" s="33">
        <v>16</v>
      </c>
      <c r="D174" s="34" t="s">
        <v>70</v>
      </c>
      <c r="E174" s="34"/>
      <c r="F174" s="50">
        <v>1224.94</v>
      </c>
      <c r="G174" s="50">
        <f>F174</f>
        <v>1224.94</v>
      </c>
      <c r="H174" s="50">
        <f t="shared" si="45"/>
        <v>14699.28</v>
      </c>
      <c r="I174" s="42">
        <f t="shared" si="46"/>
        <v>0</v>
      </c>
      <c r="J174" s="42">
        <f t="shared" si="47"/>
        <v>0</v>
      </c>
    </row>
    <row r="175" spans="3:12" x14ac:dyDescent="0.25">
      <c r="C175" s="129" t="s">
        <v>83</v>
      </c>
      <c r="D175" s="129"/>
      <c r="E175" s="33">
        <f>SUM(E166:E174)</f>
        <v>13</v>
      </c>
      <c r="F175" s="50"/>
      <c r="G175" s="50">
        <f>SUM(G166:G174)</f>
        <v>43637.3</v>
      </c>
      <c r="H175" s="50">
        <f>SUM(H166:H174)</f>
        <v>523647.60000000003</v>
      </c>
      <c r="I175" s="42">
        <f t="shared" si="46"/>
        <v>376.22000000000116</v>
      </c>
      <c r="J175" s="42">
        <f t="shared" si="47"/>
        <v>4514.6399999999558</v>
      </c>
    </row>
    <row r="176" spans="3:12" x14ac:dyDescent="0.25">
      <c r="G176" s="37">
        <f>G175-G97</f>
        <v>1916.2300000000032</v>
      </c>
      <c r="H176" s="37">
        <f>H175-H97</f>
        <v>22994.760000000009</v>
      </c>
    </row>
    <row r="178" spans="2:17" x14ac:dyDescent="0.25">
      <c r="B178" s="48"/>
      <c r="C178" s="124" t="s">
        <v>86</v>
      </c>
      <c r="D178" s="124"/>
      <c r="E178" s="124"/>
      <c r="F178" s="124"/>
      <c r="G178" s="124"/>
      <c r="H178" s="124"/>
      <c r="N178" s="125" t="s">
        <v>87</v>
      </c>
      <c r="O178" s="125"/>
      <c r="P178" s="125"/>
      <c r="Q178" s="125"/>
    </row>
    <row r="179" spans="2:17" ht="45" x14ac:dyDescent="0.25">
      <c r="B179" s="48"/>
      <c r="C179" s="31" t="s">
        <v>50</v>
      </c>
      <c r="D179" s="32" t="s">
        <v>51</v>
      </c>
      <c r="E179" s="32" t="s">
        <v>52</v>
      </c>
      <c r="F179" s="32" t="s">
        <v>78</v>
      </c>
      <c r="G179" s="32" t="s">
        <v>79</v>
      </c>
      <c r="H179" s="32" t="s">
        <v>80</v>
      </c>
      <c r="N179" s="55"/>
      <c r="O179" s="56" t="s">
        <v>88</v>
      </c>
      <c r="P179" s="126"/>
      <c r="Q179" s="126"/>
    </row>
    <row r="180" spans="2:17" ht="15.75" customHeight="1" x14ac:dyDescent="0.25">
      <c r="B180" s="48"/>
      <c r="C180" s="49">
        <v>1</v>
      </c>
      <c r="D180" s="34" t="s">
        <v>56</v>
      </c>
      <c r="E180" s="36">
        <v>1</v>
      </c>
      <c r="F180" s="50">
        <v>1944.85</v>
      </c>
      <c r="G180" s="50">
        <f t="shared" ref="G180:G186" si="48">E180*F180</f>
        <v>1944.85</v>
      </c>
      <c r="H180" s="50">
        <f t="shared" ref="H180:H188" si="49">12*G180</f>
        <v>23338.199999999997</v>
      </c>
      <c r="I180" s="42">
        <f t="shared" ref="I180:I189" si="50">G180-G166</f>
        <v>66.929999999999836</v>
      </c>
      <c r="J180" s="42">
        <f t="shared" ref="J180:J189" si="51">H180-H166</f>
        <v>803.15999999999622</v>
      </c>
      <c r="N180" s="57">
        <v>1</v>
      </c>
      <c r="O180" s="58">
        <f t="shared" ref="O180:O185" si="52">H180/E180</f>
        <v>23338.199999999997</v>
      </c>
      <c r="P180" s="126"/>
      <c r="Q180" s="126"/>
    </row>
    <row r="181" spans="2:17" x14ac:dyDescent="0.25">
      <c r="B181" s="48"/>
      <c r="C181" s="49">
        <v>2</v>
      </c>
      <c r="D181" s="34" t="s">
        <v>57</v>
      </c>
      <c r="E181" s="36">
        <v>2</v>
      </c>
      <c r="F181" s="50">
        <v>2795.99</v>
      </c>
      <c r="G181" s="50">
        <f t="shared" si="48"/>
        <v>5591.98</v>
      </c>
      <c r="H181" s="50">
        <f t="shared" si="49"/>
        <v>67103.759999999995</v>
      </c>
      <c r="I181" s="42">
        <f t="shared" si="50"/>
        <v>216.31999999999971</v>
      </c>
      <c r="J181" s="42">
        <f t="shared" si="51"/>
        <v>2595.8399999999965</v>
      </c>
      <c r="N181" s="57">
        <v>2</v>
      </c>
      <c r="O181" s="58">
        <f t="shared" si="52"/>
        <v>33551.879999999997</v>
      </c>
      <c r="P181" s="126"/>
      <c r="Q181" s="126"/>
    </row>
    <row r="182" spans="2:17" x14ac:dyDescent="0.25">
      <c r="B182" s="48"/>
      <c r="C182" s="49">
        <v>3</v>
      </c>
      <c r="D182" s="34" t="s">
        <v>58</v>
      </c>
      <c r="E182" s="36">
        <v>4</v>
      </c>
      <c r="F182" s="50">
        <v>2316.11</v>
      </c>
      <c r="G182" s="50">
        <f t="shared" si="48"/>
        <v>9264.44</v>
      </c>
      <c r="H182" s="50">
        <f t="shared" si="49"/>
        <v>111173.28</v>
      </c>
      <c r="I182" s="42">
        <f t="shared" si="50"/>
        <v>340.36000000000058</v>
      </c>
      <c r="J182" s="42">
        <f t="shared" si="51"/>
        <v>4084.320000000007</v>
      </c>
      <c r="N182" s="57">
        <v>3</v>
      </c>
      <c r="O182" s="58">
        <f t="shared" si="52"/>
        <v>27793.32</v>
      </c>
      <c r="P182" s="126"/>
      <c r="Q182" s="126"/>
    </row>
    <row r="183" spans="2:17" x14ac:dyDescent="0.25">
      <c r="B183" s="48"/>
      <c r="C183" s="49">
        <v>4</v>
      </c>
      <c r="D183" s="34" t="s">
        <v>59</v>
      </c>
      <c r="E183" s="36">
        <v>1</v>
      </c>
      <c r="F183" s="50">
        <v>3928.36</v>
      </c>
      <c r="G183" s="50">
        <f t="shared" si="48"/>
        <v>3928.36</v>
      </c>
      <c r="H183" s="50">
        <f t="shared" si="49"/>
        <v>47140.32</v>
      </c>
      <c r="I183" s="42">
        <f t="shared" si="50"/>
        <v>143.44000000000005</v>
      </c>
      <c r="J183" s="42">
        <f t="shared" si="51"/>
        <v>1721.2799999999988</v>
      </c>
      <c r="N183" s="57">
        <v>4</v>
      </c>
      <c r="O183" s="58">
        <f t="shared" si="52"/>
        <v>47140.32</v>
      </c>
      <c r="P183" s="126"/>
      <c r="Q183" s="126"/>
    </row>
    <row r="184" spans="2:17" x14ac:dyDescent="0.25">
      <c r="B184" s="48"/>
      <c r="C184" s="49">
        <v>5</v>
      </c>
      <c r="D184" s="34" t="s">
        <v>60</v>
      </c>
      <c r="E184" s="36">
        <v>2</v>
      </c>
      <c r="F184" s="50">
        <v>3889.23</v>
      </c>
      <c r="G184" s="50">
        <f t="shared" si="48"/>
        <v>7778.46</v>
      </c>
      <c r="H184" s="50">
        <f t="shared" si="49"/>
        <v>93341.52</v>
      </c>
      <c r="I184" s="42">
        <f t="shared" si="50"/>
        <v>296.57999999999993</v>
      </c>
      <c r="J184" s="42">
        <f t="shared" si="51"/>
        <v>3558.9600000000064</v>
      </c>
      <c r="N184" s="57">
        <v>5</v>
      </c>
      <c r="O184" s="58">
        <f t="shared" si="52"/>
        <v>46670.76</v>
      </c>
      <c r="P184" s="126"/>
      <c r="Q184" s="126"/>
    </row>
    <row r="185" spans="2:17" x14ac:dyDescent="0.25">
      <c r="B185" s="48"/>
      <c r="C185" s="49">
        <v>6</v>
      </c>
      <c r="D185" s="34" t="s">
        <v>61</v>
      </c>
      <c r="E185" s="36">
        <v>2</v>
      </c>
      <c r="F185" s="50">
        <v>4798.37</v>
      </c>
      <c r="G185" s="50">
        <f t="shared" si="48"/>
        <v>9596.74</v>
      </c>
      <c r="H185" s="50">
        <f t="shared" si="49"/>
        <v>115160.88</v>
      </c>
      <c r="I185" s="42">
        <f t="shared" si="50"/>
        <v>1120.1000000000004</v>
      </c>
      <c r="J185" s="42">
        <f t="shared" si="51"/>
        <v>13441.200000000012</v>
      </c>
      <c r="K185" s="47">
        <f>SUM(G180:G185)</f>
        <v>38104.83</v>
      </c>
      <c r="L185" s="51">
        <f>G186+G187+G188</f>
        <v>7716.2000000000007</v>
      </c>
      <c r="N185" s="57">
        <v>6</v>
      </c>
      <c r="O185" s="58">
        <f t="shared" si="52"/>
        <v>57580.44</v>
      </c>
      <c r="P185" s="126"/>
      <c r="Q185" s="126"/>
    </row>
    <row r="186" spans="2:17" ht="15.75" customHeight="1" x14ac:dyDescent="0.25">
      <c r="B186" s="48"/>
      <c r="C186" s="122">
        <v>7</v>
      </c>
      <c r="D186" s="34" t="s">
        <v>62</v>
      </c>
      <c r="E186" s="36">
        <v>1</v>
      </c>
      <c r="F186" s="50">
        <v>5322.24</v>
      </c>
      <c r="G186" s="50">
        <f t="shared" si="48"/>
        <v>5322.24</v>
      </c>
      <c r="H186" s="50">
        <f t="shared" si="49"/>
        <v>63866.879999999997</v>
      </c>
      <c r="I186" s="42">
        <f t="shared" si="50"/>
        <v>0</v>
      </c>
      <c r="J186" s="42">
        <f t="shared" si="51"/>
        <v>0</v>
      </c>
      <c r="N186" s="127">
        <v>7</v>
      </c>
      <c r="O186" s="128">
        <f>SUM(H186:H188)/E186</f>
        <v>92594.4</v>
      </c>
      <c r="P186" s="126"/>
      <c r="Q186" s="126"/>
    </row>
    <row r="187" spans="2:17" x14ac:dyDescent="0.25">
      <c r="B187" s="48"/>
      <c r="C187" s="122"/>
      <c r="D187" s="34" t="s">
        <v>69</v>
      </c>
      <c r="E187" s="34"/>
      <c r="F187" s="50"/>
      <c r="G187" s="50">
        <v>1169.02</v>
      </c>
      <c r="H187" s="50">
        <f t="shared" si="49"/>
        <v>14028.24</v>
      </c>
      <c r="I187" s="42">
        <f t="shared" si="50"/>
        <v>0</v>
      </c>
      <c r="J187" s="42">
        <f t="shared" si="51"/>
        <v>0</v>
      </c>
      <c r="N187" s="127"/>
      <c r="O187" s="128"/>
      <c r="P187" s="126"/>
      <c r="Q187" s="126"/>
    </row>
    <row r="188" spans="2:17" x14ac:dyDescent="0.25">
      <c r="B188" s="48"/>
      <c r="C188" s="122"/>
      <c r="D188" s="34" t="s">
        <v>70</v>
      </c>
      <c r="E188" s="34"/>
      <c r="F188" s="50"/>
      <c r="G188" s="50">
        <v>1224.94</v>
      </c>
      <c r="H188" s="50">
        <f t="shared" si="49"/>
        <v>14699.28</v>
      </c>
      <c r="I188" s="42">
        <f t="shared" si="50"/>
        <v>0</v>
      </c>
      <c r="J188" s="42">
        <f t="shared" si="51"/>
        <v>0</v>
      </c>
      <c r="N188" s="127"/>
      <c r="O188" s="128"/>
      <c r="P188" s="126"/>
      <c r="Q188" s="126"/>
    </row>
    <row r="189" spans="2:17" x14ac:dyDescent="0.25">
      <c r="B189" s="48"/>
      <c r="C189" s="123" t="s">
        <v>83</v>
      </c>
      <c r="D189" s="123"/>
      <c r="E189" s="53">
        <f>SUM(E180:E188)</f>
        <v>13</v>
      </c>
      <c r="F189" s="54"/>
      <c r="G189" s="54">
        <f>SUM(G180:G188)</f>
        <v>45821.03</v>
      </c>
      <c r="H189" s="54">
        <f>SUM(H180:H188)</f>
        <v>549852.3600000001</v>
      </c>
      <c r="I189" s="42">
        <f t="shared" si="50"/>
        <v>2183.7299999999959</v>
      </c>
      <c r="J189" s="42">
        <f t="shared" si="51"/>
        <v>26204.760000000068</v>
      </c>
    </row>
    <row r="192" spans="2:17" x14ac:dyDescent="0.25">
      <c r="C192" s="124" t="s">
        <v>89</v>
      </c>
      <c r="D192" s="124"/>
      <c r="E192" s="124"/>
      <c r="F192" s="124"/>
      <c r="G192" s="124"/>
      <c r="H192" s="124"/>
    </row>
    <row r="193" spans="3:11" ht="45" x14ac:dyDescent="0.25">
      <c r="C193" s="31" t="s">
        <v>50</v>
      </c>
      <c r="D193" s="32" t="s">
        <v>51</v>
      </c>
      <c r="E193" s="32" t="s">
        <v>52</v>
      </c>
      <c r="F193" s="32" t="s">
        <v>78</v>
      </c>
      <c r="G193" s="32" t="s">
        <v>79</v>
      </c>
      <c r="H193" s="32" t="s">
        <v>80</v>
      </c>
    </row>
    <row r="194" spans="3:11" x14ac:dyDescent="0.25">
      <c r="C194" s="49">
        <v>1</v>
      </c>
      <c r="D194" s="34" t="s">
        <v>56</v>
      </c>
      <c r="E194" s="36">
        <v>1</v>
      </c>
      <c r="F194" s="50">
        <v>1944.85</v>
      </c>
      <c r="G194" s="50">
        <f t="shared" ref="G194:G200" si="53">E194*F194</f>
        <v>1944.85</v>
      </c>
      <c r="H194" s="50">
        <f t="shared" ref="H194:H202" si="54">12*G194</f>
        <v>23338.199999999997</v>
      </c>
      <c r="I194" s="42">
        <f t="shared" ref="I194:I202" si="55">G194-G180</f>
        <v>0</v>
      </c>
      <c r="J194" s="42">
        <f t="shared" ref="J194:J202" si="56">H194-H180</f>
        <v>0</v>
      </c>
    </row>
    <row r="195" spans="3:11" x14ac:dyDescent="0.25">
      <c r="C195" s="49">
        <v>2</v>
      </c>
      <c r="D195" s="34" t="s">
        <v>57</v>
      </c>
      <c r="E195" s="36">
        <v>2</v>
      </c>
      <c r="F195" s="50">
        <v>2795.99</v>
      </c>
      <c r="G195" s="50">
        <f t="shared" si="53"/>
        <v>5591.98</v>
      </c>
      <c r="H195" s="50">
        <f t="shared" si="54"/>
        <v>67103.759999999995</v>
      </c>
      <c r="I195" s="42">
        <f t="shared" si="55"/>
        <v>0</v>
      </c>
      <c r="J195" s="42">
        <f t="shared" si="56"/>
        <v>0</v>
      </c>
    </row>
    <row r="196" spans="3:11" x14ac:dyDescent="0.25">
      <c r="C196" s="49">
        <v>3</v>
      </c>
      <c r="D196" s="34" t="s">
        <v>58</v>
      </c>
      <c r="E196" s="36">
        <v>4</v>
      </c>
      <c r="F196" s="50">
        <v>2316.11</v>
      </c>
      <c r="G196" s="50">
        <f t="shared" si="53"/>
        <v>9264.44</v>
      </c>
      <c r="H196" s="50">
        <f t="shared" si="54"/>
        <v>111173.28</v>
      </c>
      <c r="I196" s="42">
        <f t="shared" si="55"/>
        <v>0</v>
      </c>
      <c r="J196" s="42">
        <f t="shared" si="56"/>
        <v>0</v>
      </c>
    </row>
    <row r="197" spans="3:11" x14ac:dyDescent="0.25">
      <c r="C197" s="49">
        <v>4</v>
      </c>
      <c r="D197" s="34" t="s">
        <v>59</v>
      </c>
      <c r="E197" s="36">
        <v>1</v>
      </c>
      <c r="F197" s="50">
        <v>3928.36</v>
      </c>
      <c r="G197" s="50">
        <f t="shared" si="53"/>
        <v>3928.36</v>
      </c>
      <c r="H197" s="50">
        <f t="shared" si="54"/>
        <v>47140.32</v>
      </c>
      <c r="I197" s="42">
        <f t="shared" si="55"/>
        <v>0</v>
      </c>
      <c r="J197" s="42">
        <f t="shared" si="56"/>
        <v>0</v>
      </c>
    </row>
    <row r="198" spans="3:11" x14ac:dyDescent="0.25">
      <c r="C198" s="49">
        <v>5</v>
      </c>
      <c r="D198" s="34" t="s">
        <v>60</v>
      </c>
      <c r="E198" s="36">
        <v>2</v>
      </c>
      <c r="F198" s="50">
        <v>3889.23</v>
      </c>
      <c r="G198" s="50">
        <f t="shared" si="53"/>
        <v>7778.46</v>
      </c>
      <c r="H198" s="50">
        <f t="shared" si="54"/>
        <v>93341.52</v>
      </c>
      <c r="I198" s="42">
        <f t="shared" si="55"/>
        <v>0</v>
      </c>
      <c r="J198" s="42">
        <f t="shared" si="56"/>
        <v>0</v>
      </c>
    </row>
    <row r="199" spans="3:11" x14ac:dyDescent="0.25">
      <c r="C199" s="49">
        <v>6</v>
      </c>
      <c r="D199" s="34" t="s">
        <v>61</v>
      </c>
      <c r="E199" s="36">
        <v>2</v>
      </c>
      <c r="F199" s="50">
        <v>4798.37</v>
      </c>
      <c r="G199" s="50">
        <f t="shared" si="53"/>
        <v>9596.74</v>
      </c>
      <c r="H199" s="50">
        <f t="shared" si="54"/>
        <v>115160.88</v>
      </c>
      <c r="I199" s="42">
        <f t="shared" si="55"/>
        <v>0</v>
      </c>
      <c r="J199" s="42">
        <f t="shared" si="56"/>
        <v>0</v>
      </c>
      <c r="K199" s="47">
        <f>SUM(G194:G199)</f>
        <v>38104.83</v>
      </c>
    </row>
    <row r="200" spans="3:11" x14ac:dyDescent="0.25">
      <c r="C200" s="122">
        <v>7</v>
      </c>
      <c r="D200" s="34" t="s">
        <v>62</v>
      </c>
      <c r="E200" s="36">
        <v>1</v>
      </c>
      <c r="F200" s="50">
        <v>5534.26</v>
      </c>
      <c r="G200" s="50">
        <f t="shared" si="53"/>
        <v>5534.26</v>
      </c>
      <c r="H200" s="50">
        <f t="shared" si="54"/>
        <v>66411.12</v>
      </c>
      <c r="I200" s="42">
        <f>G200-G186</f>
        <v>212.02000000000044</v>
      </c>
      <c r="J200" s="42">
        <f>H200-H186</f>
        <v>2544.239999999998</v>
      </c>
    </row>
    <row r="201" spans="3:11" x14ac:dyDescent="0.25">
      <c r="C201" s="122"/>
      <c r="D201" s="34" t="s">
        <v>69</v>
      </c>
      <c r="E201" s="34"/>
      <c r="F201" s="50"/>
      <c r="G201" s="50">
        <v>1220.1500000000001</v>
      </c>
      <c r="H201" s="50">
        <f t="shared" si="54"/>
        <v>14641.800000000001</v>
      </c>
      <c r="I201" s="42">
        <f>G201-G187</f>
        <v>51.130000000000109</v>
      </c>
      <c r="J201" s="42">
        <f>H201-H187</f>
        <v>613.56000000000131</v>
      </c>
    </row>
    <row r="202" spans="3:11" x14ac:dyDescent="0.25">
      <c r="C202" s="122"/>
      <c r="D202" s="34" t="s">
        <v>70</v>
      </c>
      <c r="E202" s="34"/>
      <c r="F202" s="50"/>
      <c r="G202" s="50">
        <v>1224.94</v>
      </c>
      <c r="H202" s="50">
        <f t="shared" si="54"/>
        <v>14699.28</v>
      </c>
      <c r="I202" s="42">
        <f t="shared" si="55"/>
        <v>0</v>
      </c>
      <c r="J202" s="42">
        <f t="shared" si="56"/>
        <v>0</v>
      </c>
    </row>
    <row r="203" spans="3:11" x14ac:dyDescent="0.25">
      <c r="C203" s="123" t="s">
        <v>83</v>
      </c>
      <c r="D203" s="123"/>
      <c r="E203" s="53">
        <f>SUM(E194:E202)</f>
        <v>13</v>
      </c>
      <c r="F203" s="54"/>
      <c r="G203" s="54">
        <f>SUM(G194:G202)</f>
        <v>46084.180000000008</v>
      </c>
      <c r="H203" s="54">
        <f>SUM(H194:H202)</f>
        <v>553010.16</v>
      </c>
      <c r="I203" s="42">
        <f>G203-G189</f>
        <v>263.15000000000873</v>
      </c>
      <c r="J203" s="42">
        <f>H203-H189</f>
        <v>3157.7999999999302</v>
      </c>
    </row>
    <row r="204" spans="3:11" x14ac:dyDescent="0.25">
      <c r="G204" s="115">
        <f>G203-G189</f>
        <v>263.15000000000873</v>
      </c>
      <c r="H204" s="115">
        <f>H203-H189</f>
        <v>3157.7999999999302</v>
      </c>
    </row>
    <row r="205" spans="3:11" ht="15.75" thickBot="1" x14ac:dyDescent="0.3"/>
    <row r="206" spans="3:11" ht="15.75" thickBot="1" x14ac:dyDescent="0.3">
      <c r="C206" s="124" t="s">
        <v>163</v>
      </c>
      <c r="D206" s="124"/>
      <c r="E206" s="124"/>
      <c r="F206" s="124"/>
      <c r="G206" s="124"/>
      <c r="H206" s="124"/>
    </row>
    <row r="207" spans="3:11" ht="45.75" thickBot="1" x14ac:dyDescent="0.3">
      <c r="C207" s="31" t="s">
        <v>50</v>
      </c>
      <c r="D207" s="32" t="s">
        <v>51</v>
      </c>
      <c r="E207" s="32" t="s">
        <v>52</v>
      </c>
      <c r="F207" s="32" t="s">
        <v>78</v>
      </c>
      <c r="G207" s="32" t="s">
        <v>79</v>
      </c>
      <c r="H207" s="32" t="s">
        <v>80</v>
      </c>
    </row>
    <row r="208" spans="3:11" ht="15.75" thickBot="1" x14ac:dyDescent="0.3">
      <c r="C208" s="49">
        <v>1</v>
      </c>
      <c r="D208" s="34" t="s">
        <v>56</v>
      </c>
      <c r="E208" s="36">
        <v>1</v>
      </c>
      <c r="F208" s="50">
        <v>1944.85</v>
      </c>
      <c r="G208" s="50">
        <f t="shared" ref="G208:G214" si="57">E208*F208</f>
        <v>1944.85</v>
      </c>
      <c r="H208" s="50">
        <f t="shared" ref="H208:H216" si="58">12*G208</f>
        <v>23338.199999999997</v>
      </c>
      <c r="I208" s="42">
        <f t="shared" ref="I208:I217" si="59">G208-G194</f>
        <v>0</v>
      </c>
      <c r="J208" s="42">
        <f t="shared" ref="J208:J217" si="60">H208-H194</f>
        <v>0</v>
      </c>
    </row>
    <row r="209" spans="3:11" ht="15.75" thickBot="1" x14ac:dyDescent="0.3">
      <c r="C209" s="49">
        <v>2</v>
      </c>
      <c r="D209" s="34" t="s">
        <v>57</v>
      </c>
      <c r="E209" s="36">
        <v>2</v>
      </c>
      <c r="F209" s="50">
        <v>2795.99</v>
      </c>
      <c r="G209" s="50">
        <f t="shared" si="57"/>
        <v>5591.98</v>
      </c>
      <c r="H209" s="50">
        <f t="shared" si="58"/>
        <v>67103.759999999995</v>
      </c>
      <c r="I209" s="42">
        <f t="shared" si="59"/>
        <v>0</v>
      </c>
      <c r="J209" s="42">
        <f t="shared" si="60"/>
        <v>0</v>
      </c>
    </row>
    <row r="210" spans="3:11" ht="15.75" thickBot="1" x14ac:dyDescent="0.3">
      <c r="C210" s="49">
        <v>3</v>
      </c>
      <c r="D210" s="34" t="s">
        <v>58</v>
      </c>
      <c r="E210" s="36">
        <v>4</v>
      </c>
      <c r="F210" s="50">
        <v>2316.11</v>
      </c>
      <c r="G210" s="50">
        <f t="shared" si="57"/>
        <v>9264.44</v>
      </c>
      <c r="H210" s="50">
        <f t="shared" si="58"/>
        <v>111173.28</v>
      </c>
      <c r="I210" s="42">
        <f t="shared" si="59"/>
        <v>0</v>
      </c>
      <c r="J210" s="42">
        <f t="shared" si="60"/>
        <v>0</v>
      </c>
    </row>
    <row r="211" spans="3:11" ht="15.75" thickBot="1" x14ac:dyDescent="0.3">
      <c r="C211" s="49">
        <v>4</v>
      </c>
      <c r="D211" s="34" t="s">
        <v>59</v>
      </c>
      <c r="E211" s="36">
        <v>2</v>
      </c>
      <c r="F211" s="50">
        <v>3928.36</v>
      </c>
      <c r="G211" s="50">
        <f>E211*F211</f>
        <v>7856.72</v>
      </c>
      <c r="H211" s="50">
        <f>12*G211</f>
        <v>94280.639999999999</v>
      </c>
      <c r="I211" s="42">
        <f>G211-G197</f>
        <v>3928.36</v>
      </c>
      <c r="J211" s="42">
        <f>H211-H197</f>
        <v>47140.32</v>
      </c>
    </row>
    <row r="212" spans="3:11" ht="15.75" thickBot="1" x14ac:dyDescent="0.3">
      <c r="C212" s="49">
        <v>5</v>
      </c>
      <c r="D212" s="34" t="s">
        <v>60</v>
      </c>
      <c r="E212" s="36">
        <v>2</v>
      </c>
      <c r="F212" s="50">
        <v>3889.23</v>
      </c>
      <c r="G212" s="50">
        <f t="shared" si="57"/>
        <v>7778.46</v>
      </c>
      <c r="H212" s="50">
        <f t="shared" si="58"/>
        <v>93341.52</v>
      </c>
      <c r="I212" s="42">
        <f t="shared" si="59"/>
        <v>0</v>
      </c>
      <c r="J212" s="42">
        <f t="shared" si="60"/>
        <v>0</v>
      </c>
    </row>
    <row r="213" spans="3:11" ht="15.75" thickBot="1" x14ac:dyDescent="0.3">
      <c r="C213" s="49">
        <v>6</v>
      </c>
      <c r="D213" s="34" t="s">
        <v>61</v>
      </c>
      <c r="E213" s="36">
        <v>2</v>
      </c>
      <c r="F213" s="50">
        <v>4798.37</v>
      </c>
      <c r="G213" s="50">
        <f t="shared" si="57"/>
        <v>9596.74</v>
      </c>
      <c r="H213" s="50">
        <f t="shared" si="58"/>
        <v>115160.88</v>
      </c>
      <c r="I213" s="42">
        <f t="shared" si="59"/>
        <v>0</v>
      </c>
      <c r="J213" s="42">
        <f t="shared" si="60"/>
        <v>0</v>
      </c>
      <c r="K213" s="47">
        <f>SUM(G208:G213)</f>
        <v>42033.19</v>
      </c>
    </row>
    <row r="214" spans="3:11" ht="15.75" thickBot="1" x14ac:dyDescent="0.3">
      <c r="C214" s="122">
        <v>7</v>
      </c>
      <c r="D214" s="34" t="s">
        <v>62</v>
      </c>
      <c r="E214" s="36">
        <v>1</v>
      </c>
      <c r="F214" s="50">
        <v>5534.26</v>
      </c>
      <c r="G214" s="50">
        <f t="shared" si="57"/>
        <v>5534.26</v>
      </c>
      <c r="H214" s="50">
        <f t="shared" si="58"/>
        <v>66411.12</v>
      </c>
      <c r="I214" s="42">
        <f t="shared" si="59"/>
        <v>0</v>
      </c>
      <c r="J214" s="42">
        <f t="shared" si="60"/>
        <v>0</v>
      </c>
    </row>
    <row r="215" spans="3:11" ht="15.75" thickBot="1" x14ac:dyDescent="0.3">
      <c r="C215" s="122"/>
      <c r="D215" s="34" t="s">
        <v>69</v>
      </c>
      <c r="E215" s="34"/>
      <c r="F215" s="50"/>
      <c r="G215" s="50">
        <v>1220.1500000000001</v>
      </c>
      <c r="H215" s="50">
        <f t="shared" si="58"/>
        <v>14641.800000000001</v>
      </c>
      <c r="I215" s="42">
        <f t="shared" si="59"/>
        <v>0</v>
      </c>
      <c r="J215" s="42">
        <f t="shared" si="60"/>
        <v>0</v>
      </c>
    </row>
    <row r="216" spans="3:11" ht="15.75" thickBot="1" x14ac:dyDescent="0.3">
      <c r="C216" s="122"/>
      <c r="D216" s="34" t="s">
        <v>70</v>
      </c>
      <c r="E216" s="34"/>
      <c r="F216" s="50"/>
      <c r="G216" s="50">
        <v>1224.94</v>
      </c>
      <c r="H216" s="50">
        <f t="shared" si="58"/>
        <v>14699.28</v>
      </c>
      <c r="I216" s="42">
        <f t="shared" si="59"/>
        <v>0</v>
      </c>
      <c r="J216" s="42">
        <f t="shared" si="60"/>
        <v>0</v>
      </c>
    </row>
    <row r="217" spans="3:11" ht="15.75" thickBot="1" x14ac:dyDescent="0.3">
      <c r="C217" s="123" t="s">
        <v>83</v>
      </c>
      <c r="D217" s="123"/>
      <c r="E217" s="53">
        <f>SUM(E208:E216)</f>
        <v>14</v>
      </c>
      <c r="F217" s="54"/>
      <c r="G217" s="54">
        <f>SUM(G208:G216)</f>
        <v>50012.540000000008</v>
      </c>
      <c r="H217" s="54">
        <f>SUM(H208:H216)</f>
        <v>600150.4800000001</v>
      </c>
      <c r="I217" s="42">
        <f t="shared" si="59"/>
        <v>3928.3600000000006</v>
      </c>
      <c r="J217" s="42">
        <f t="shared" si="60"/>
        <v>47140.320000000065</v>
      </c>
    </row>
    <row r="218" spans="3:11" x14ac:dyDescent="0.25">
      <c r="G218" s="115">
        <f>G217-G203</f>
        <v>3928.3600000000006</v>
      </c>
      <c r="H218" s="115">
        <f>H217-H203</f>
        <v>47140.320000000065</v>
      </c>
    </row>
  </sheetData>
  <mergeCells count="48">
    <mergeCell ref="C2:H2"/>
    <mergeCell ref="C13:D13"/>
    <mergeCell ref="C16:H16"/>
    <mergeCell ref="C27:D27"/>
    <mergeCell ref="C30:H30"/>
    <mergeCell ref="C41:D41"/>
    <mergeCell ref="C44:H44"/>
    <mergeCell ref="C55:D55"/>
    <mergeCell ref="C58:H58"/>
    <mergeCell ref="C69:D69"/>
    <mergeCell ref="C72:H72"/>
    <mergeCell ref="C83:D83"/>
    <mergeCell ref="C86:H86"/>
    <mergeCell ref="C97:D97"/>
    <mergeCell ref="C100:H100"/>
    <mergeCell ref="C101:H101"/>
    <mergeCell ref="C112:D112"/>
    <mergeCell ref="C113:H113"/>
    <mergeCell ref="O117:R121"/>
    <mergeCell ref="C124:D124"/>
    <mergeCell ref="C127:H127"/>
    <mergeCell ref="B128:B129"/>
    <mergeCell ref="C128:H128"/>
    <mergeCell ref="B130:B135"/>
    <mergeCell ref="B136:B138"/>
    <mergeCell ref="C139:D139"/>
    <mergeCell ref="B140:B141"/>
    <mergeCell ref="C140:H140"/>
    <mergeCell ref="B142:B147"/>
    <mergeCell ref="B148:B150"/>
    <mergeCell ref="C151:D151"/>
    <mergeCell ref="C152:H152"/>
    <mergeCell ref="C163:D163"/>
    <mergeCell ref="C164:H164"/>
    <mergeCell ref="C175:D175"/>
    <mergeCell ref="C178:H178"/>
    <mergeCell ref="N178:Q178"/>
    <mergeCell ref="P179:Q188"/>
    <mergeCell ref="C186:C188"/>
    <mergeCell ref="N186:N188"/>
    <mergeCell ref="O186:O188"/>
    <mergeCell ref="C214:C216"/>
    <mergeCell ref="C217:D217"/>
    <mergeCell ref="C189:D189"/>
    <mergeCell ref="C192:H192"/>
    <mergeCell ref="C200:C202"/>
    <mergeCell ref="C203:D203"/>
    <mergeCell ref="C206:H20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3"/>
  <sheetViews>
    <sheetView showGridLines="0" tabSelected="1" zoomScale="130" zoomScaleNormal="130" workbookViewId="0">
      <pane xSplit="1" topLeftCell="CK1" activePane="topRight" state="frozen"/>
      <selection pane="topRight" activeCell="CR8" sqref="CR8"/>
    </sheetView>
  </sheetViews>
  <sheetFormatPr defaultColWidth="9.140625" defaultRowHeight="15" x14ac:dyDescent="0.25"/>
  <cols>
    <col min="1" max="1" width="12.28515625" style="59" customWidth="1"/>
    <col min="2" max="2" width="11.42578125" style="60" customWidth="1"/>
    <col min="3" max="3" width="17.85546875" style="60" customWidth="1"/>
    <col min="4" max="4" width="19.140625" style="60" customWidth="1"/>
    <col min="5" max="5" width="13.85546875" style="60" customWidth="1"/>
    <col min="6" max="7" width="15.28515625" style="60" customWidth="1"/>
    <col min="8" max="8" width="16" style="60" customWidth="1"/>
    <col min="9" max="9" width="16.7109375" style="61" customWidth="1"/>
    <col min="10" max="10" width="13.85546875" style="60" customWidth="1"/>
    <col min="11" max="12" width="15.28515625" style="60" customWidth="1"/>
    <col min="13" max="13" width="16" style="60" customWidth="1"/>
    <col min="14" max="14" width="16.7109375" style="61" customWidth="1"/>
    <col min="15" max="15" width="13.85546875" style="60" customWidth="1"/>
    <col min="16" max="17" width="15.28515625" style="60" customWidth="1"/>
    <col min="18" max="18" width="16" style="60" customWidth="1"/>
    <col min="19" max="19" width="16.7109375" style="61" customWidth="1"/>
    <col min="20" max="20" width="13.85546875" style="60" customWidth="1"/>
    <col min="21" max="22" width="15.28515625" style="60" customWidth="1"/>
    <col min="23" max="23" width="16" style="60" customWidth="1"/>
    <col min="24" max="24" width="16.7109375" style="61" customWidth="1"/>
    <col min="25" max="25" width="13.85546875" style="60" customWidth="1"/>
    <col min="26" max="27" width="15.28515625" style="60" customWidth="1"/>
    <col min="28" max="28" width="16" style="60" customWidth="1"/>
    <col min="29" max="29" width="13.85546875" style="60" customWidth="1"/>
    <col min="30" max="31" width="15.28515625" style="60" customWidth="1"/>
    <col min="32" max="33" width="16" style="60" customWidth="1"/>
    <col min="34" max="34" width="16.7109375" style="61" customWidth="1"/>
    <col min="35" max="35" width="13.85546875" style="60" customWidth="1"/>
    <col min="36" max="37" width="15.28515625" style="60" customWidth="1"/>
    <col min="38" max="38" width="16" style="60" customWidth="1"/>
    <col min="39" max="39" width="16.7109375" style="61" customWidth="1"/>
    <col min="40" max="40" width="13.85546875" style="60" customWidth="1"/>
    <col min="41" max="42" width="15.28515625" style="60" customWidth="1"/>
    <col min="43" max="43" width="16" style="60" customWidth="1"/>
    <col min="44" max="44" width="16.7109375" style="61" customWidth="1"/>
    <col min="45" max="45" width="13.85546875" style="60" customWidth="1"/>
    <col min="46" max="47" width="15.28515625" style="60" customWidth="1"/>
    <col min="48" max="48" width="16" style="60" customWidth="1"/>
    <col min="49" max="49" width="13.85546875" style="60" customWidth="1"/>
    <col min="50" max="51" width="15.28515625" style="60" customWidth="1"/>
    <col min="52" max="52" width="16" style="60" customWidth="1"/>
    <col min="53" max="53" width="13.85546875" style="60" customWidth="1"/>
    <col min="54" max="55" width="15.28515625" style="60" customWidth="1"/>
    <col min="56" max="56" width="16" style="60" customWidth="1"/>
    <col min="57" max="57" width="13.85546875" style="60" customWidth="1"/>
    <col min="58" max="59" width="15.28515625" style="60" customWidth="1"/>
    <col min="60" max="60" width="16" style="60" customWidth="1"/>
    <col min="61" max="61" width="13.85546875" style="60" customWidth="1"/>
    <col min="62" max="63" width="15.28515625" style="60" customWidth="1"/>
    <col min="64" max="65" width="16" style="60" customWidth="1"/>
    <col min="66" max="66" width="16.7109375" style="61" customWidth="1"/>
    <col min="67" max="67" width="13.85546875" style="60" customWidth="1"/>
    <col min="68" max="69" width="15.28515625" style="60" customWidth="1"/>
    <col min="70" max="70" width="16" style="60" customWidth="1"/>
    <col min="71" max="71" width="16.7109375" style="61" customWidth="1"/>
    <col min="72" max="72" width="13.85546875" style="60" customWidth="1"/>
    <col min="73" max="73" width="15.28515625" style="60" customWidth="1"/>
    <col min="74" max="74" width="16.140625" style="60" customWidth="1"/>
    <col min="75" max="75" width="16" style="60" customWidth="1"/>
    <col min="76" max="76" width="16.7109375" style="61" customWidth="1"/>
    <col min="77" max="77" width="13.85546875" style="60" customWidth="1"/>
    <col min="78" max="79" width="15.28515625" style="60" customWidth="1"/>
    <col min="80" max="80" width="16" style="60" customWidth="1"/>
    <col min="81" max="81" width="13.85546875" style="60" customWidth="1"/>
    <col min="82" max="83" width="15.28515625" style="60" customWidth="1"/>
    <col min="84" max="84" width="16" style="60" customWidth="1"/>
    <col min="85" max="85" width="14.85546875" style="60" customWidth="1"/>
    <col min="86" max="86" width="16.7109375" style="61" customWidth="1"/>
    <col min="87" max="87" width="13.85546875" style="60" customWidth="1"/>
    <col min="88" max="89" width="15.28515625" style="60" customWidth="1"/>
    <col min="90" max="90" width="16" style="60" customWidth="1"/>
    <col min="91" max="91" width="16.7109375" style="61" customWidth="1"/>
    <col min="92" max="92" width="13.85546875" style="60" customWidth="1"/>
    <col min="93" max="93" width="15.28515625" style="60" customWidth="1"/>
    <col min="94" max="94" width="16.5703125" style="60" bestFit="1" customWidth="1"/>
    <col min="95" max="95" width="16" style="60" customWidth="1"/>
    <col min="96" max="96" width="16.7109375" style="61" customWidth="1"/>
    <col min="97" max="1018" width="9.140625" style="60"/>
  </cols>
  <sheetData>
    <row r="1" spans="1:1023" s="60" customFormat="1" x14ac:dyDescent="0.25">
      <c r="A1" s="59"/>
      <c r="BO1" s="62"/>
      <c r="BP1" s="62"/>
      <c r="BQ1" s="62"/>
      <c r="BR1" s="62"/>
      <c r="BT1" s="63"/>
      <c r="BU1" s="63"/>
      <c r="BV1" s="63"/>
      <c r="BW1" s="63"/>
      <c r="BY1" s="62"/>
      <c r="BZ1" s="62"/>
      <c r="CA1" s="62"/>
      <c r="CB1" s="62"/>
      <c r="CC1" s="63"/>
      <c r="CD1" s="63"/>
      <c r="CE1" s="63"/>
      <c r="CF1" s="63"/>
      <c r="CI1" s="116"/>
      <c r="CJ1" s="116"/>
      <c r="CK1" s="116"/>
      <c r="CL1" s="116"/>
      <c r="CN1" s="116"/>
      <c r="CO1" s="116"/>
      <c r="CP1" s="116"/>
      <c r="CQ1" s="116"/>
      <c r="AME1"/>
      <c r="AMF1"/>
      <c r="AMG1"/>
      <c r="AMH1"/>
      <c r="AMI1"/>
    </row>
    <row r="2" spans="1:1023" s="60" customFormat="1" x14ac:dyDescent="0.25">
      <c r="A2" s="59"/>
      <c r="BO2" s="62"/>
      <c r="BP2" s="62"/>
      <c r="BQ2" s="62"/>
      <c r="BR2" s="62"/>
      <c r="BT2" s="63"/>
      <c r="BU2" s="63"/>
      <c r="BV2" s="63"/>
      <c r="BW2" s="63"/>
      <c r="BY2" s="62"/>
      <c r="BZ2" s="62"/>
      <c r="CA2" s="62"/>
      <c r="CB2" s="62"/>
      <c r="CC2" s="63"/>
      <c r="CD2" s="63"/>
      <c r="CE2" s="63"/>
      <c r="CF2" s="63"/>
      <c r="CI2" s="116"/>
      <c r="CJ2" s="116"/>
      <c r="CK2" s="116"/>
      <c r="CL2" s="116"/>
      <c r="CN2" s="116"/>
      <c r="CO2" s="116"/>
      <c r="CP2" s="116"/>
      <c r="CQ2" s="116"/>
      <c r="AME2"/>
      <c r="AMF2"/>
      <c r="AMG2"/>
      <c r="AMH2"/>
      <c r="AMI2"/>
    </row>
    <row r="3" spans="1:1023" ht="13.9" customHeight="1" x14ac:dyDescent="0.25">
      <c r="B3" s="147" t="str">
        <f>'Resumo do Contrato'!B3</f>
        <v>CONTRATO 17.2018.RER.IPR</v>
      </c>
      <c r="C3" s="147"/>
      <c r="D3" s="147"/>
      <c r="E3" s="138" t="s">
        <v>90</v>
      </c>
      <c r="F3" s="138"/>
      <c r="G3" s="138"/>
      <c r="H3" s="138"/>
      <c r="I3" s="137" t="s">
        <v>91</v>
      </c>
      <c r="J3" s="138" t="s">
        <v>92</v>
      </c>
      <c r="K3" s="138"/>
      <c r="L3" s="138"/>
      <c r="M3" s="138"/>
      <c r="N3" s="137" t="s">
        <v>91</v>
      </c>
      <c r="O3" s="138" t="s">
        <v>93</v>
      </c>
      <c r="P3" s="138"/>
      <c r="Q3" s="138"/>
      <c r="R3" s="138"/>
      <c r="S3" s="137" t="s">
        <v>91</v>
      </c>
      <c r="T3" s="146" t="s">
        <v>94</v>
      </c>
      <c r="U3" s="146"/>
      <c r="V3" s="146"/>
      <c r="W3" s="146"/>
      <c r="X3" s="137" t="s">
        <v>91</v>
      </c>
      <c r="Y3" s="138" t="s">
        <v>95</v>
      </c>
      <c r="Z3" s="138"/>
      <c r="AA3" s="138"/>
      <c r="AB3" s="138"/>
      <c r="AC3" s="138"/>
      <c r="AD3" s="138"/>
      <c r="AE3" s="138"/>
      <c r="AF3" s="138"/>
      <c r="AG3" s="138"/>
      <c r="AH3" s="137" t="s">
        <v>91</v>
      </c>
      <c r="AI3" s="138" t="s">
        <v>96</v>
      </c>
      <c r="AJ3" s="138"/>
      <c r="AK3" s="138"/>
      <c r="AL3" s="138"/>
      <c r="AM3" s="137" t="s">
        <v>91</v>
      </c>
      <c r="AN3" s="146" t="s">
        <v>97</v>
      </c>
      <c r="AO3" s="146"/>
      <c r="AP3" s="146"/>
      <c r="AQ3" s="146"/>
      <c r="AR3" s="137" t="s">
        <v>91</v>
      </c>
      <c r="AS3" s="138" t="s">
        <v>98</v>
      </c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7" t="s">
        <v>91</v>
      </c>
      <c r="BO3" s="138" t="s">
        <v>99</v>
      </c>
      <c r="BP3" s="138"/>
      <c r="BQ3" s="138"/>
      <c r="BR3" s="138"/>
      <c r="BS3" s="137" t="s">
        <v>91</v>
      </c>
      <c r="BT3" s="146" t="s">
        <v>100</v>
      </c>
      <c r="BU3" s="146"/>
      <c r="BV3" s="146"/>
      <c r="BW3" s="146"/>
      <c r="BX3" s="137" t="s">
        <v>91</v>
      </c>
      <c r="BY3" s="141" t="s">
        <v>101</v>
      </c>
      <c r="BZ3" s="141"/>
      <c r="CA3" s="141"/>
      <c r="CB3" s="141"/>
      <c r="CC3" s="141"/>
      <c r="CD3" s="141"/>
      <c r="CE3" s="141"/>
      <c r="CF3" s="141"/>
      <c r="CG3" s="64"/>
      <c r="CH3" s="142" t="s">
        <v>91</v>
      </c>
      <c r="CI3" s="139" t="s">
        <v>166</v>
      </c>
      <c r="CJ3" s="139"/>
      <c r="CK3" s="139"/>
      <c r="CL3" s="139"/>
      <c r="CM3" s="137" t="s">
        <v>91</v>
      </c>
      <c r="CN3" s="150" t="s">
        <v>179</v>
      </c>
      <c r="CO3" s="150"/>
      <c r="CP3" s="150"/>
      <c r="CQ3" s="150"/>
      <c r="CR3" s="137" t="s">
        <v>91</v>
      </c>
    </row>
    <row r="4" spans="1:1023" x14ac:dyDescent="0.25">
      <c r="B4" s="148" t="str">
        <f>'Resumo do Contrato'!D4</f>
        <v>25/06/2018 a 24/06/2019</v>
      </c>
      <c r="C4" s="148"/>
      <c r="D4" s="148"/>
      <c r="E4" s="138" t="s">
        <v>102</v>
      </c>
      <c r="F4" s="138"/>
      <c r="G4" s="138"/>
      <c r="H4" s="138"/>
      <c r="I4" s="137"/>
      <c r="J4" s="138" t="s">
        <v>103</v>
      </c>
      <c r="K4" s="138"/>
      <c r="L4" s="138"/>
      <c r="M4" s="138"/>
      <c r="N4" s="137"/>
      <c r="O4" s="138" t="s">
        <v>104</v>
      </c>
      <c r="P4" s="138"/>
      <c r="Q4" s="138"/>
      <c r="R4" s="138"/>
      <c r="S4" s="137"/>
      <c r="T4" s="146" t="s">
        <v>105</v>
      </c>
      <c r="U4" s="146"/>
      <c r="V4" s="146"/>
      <c r="W4" s="146"/>
      <c r="X4" s="137"/>
      <c r="Y4" s="138" t="s">
        <v>104</v>
      </c>
      <c r="Z4" s="138"/>
      <c r="AA4" s="138"/>
      <c r="AB4" s="138"/>
      <c r="AC4" s="138"/>
      <c r="AD4" s="138"/>
      <c r="AE4" s="138"/>
      <c r="AF4" s="138"/>
      <c r="AG4" s="138"/>
      <c r="AH4" s="137"/>
      <c r="AI4" s="138" t="s">
        <v>106</v>
      </c>
      <c r="AJ4" s="138"/>
      <c r="AK4" s="138"/>
      <c r="AL4" s="138"/>
      <c r="AM4" s="137"/>
      <c r="AN4" s="146" t="s">
        <v>107</v>
      </c>
      <c r="AO4" s="146"/>
      <c r="AP4" s="146"/>
      <c r="AQ4" s="146"/>
      <c r="AR4" s="137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7"/>
      <c r="BO4" s="138" t="s">
        <v>108</v>
      </c>
      <c r="BP4" s="138"/>
      <c r="BQ4" s="138"/>
      <c r="BR4" s="138"/>
      <c r="BS4" s="137"/>
      <c r="BT4" s="146" t="s">
        <v>109</v>
      </c>
      <c r="BU4" s="146"/>
      <c r="BV4" s="146"/>
      <c r="BW4" s="146"/>
      <c r="BX4" s="137"/>
      <c r="BY4" s="138" t="s">
        <v>110</v>
      </c>
      <c r="BZ4" s="138"/>
      <c r="CA4" s="138"/>
      <c r="CB4" s="138"/>
      <c r="CC4" s="138" t="s">
        <v>109</v>
      </c>
      <c r="CD4" s="138"/>
      <c r="CE4" s="138"/>
      <c r="CF4" s="138"/>
      <c r="CG4" s="64"/>
      <c r="CH4" s="137"/>
      <c r="CI4" s="138" t="s">
        <v>178</v>
      </c>
      <c r="CJ4" s="138"/>
      <c r="CK4" s="138"/>
      <c r="CL4" s="138"/>
      <c r="CM4" s="137"/>
      <c r="CN4" s="151" t="s">
        <v>180</v>
      </c>
      <c r="CO4" s="151"/>
      <c r="CP4" s="151"/>
      <c r="CQ4" s="151"/>
      <c r="CR4" s="137"/>
    </row>
    <row r="5" spans="1:1023" x14ac:dyDescent="0.25">
      <c r="B5" s="147"/>
      <c r="C5" s="147"/>
      <c r="D5" s="147"/>
      <c r="E5" s="138"/>
      <c r="F5" s="138"/>
      <c r="G5" s="138"/>
      <c r="H5" s="138"/>
      <c r="I5" s="137"/>
      <c r="J5" s="138"/>
      <c r="K5" s="138"/>
      <c r="L5" s="138"/>
      <c r="M5" s="138"/>
      <c r="N5" s="137"/>
      <c r="O5" s="138"/>
      <c r="P5" s="138"/>
      <c r="Q5" s="138"/>
      <c r="R5" s="138"/>
      <c r="S5" s="137"/>
      <c r="T5" s="146"/>
      <c r="U5" s="146"/>
      <c r="V5" s="146"/>
      <c r="W5" s="146"/>
      <c r="X5" s="137"/>
      <c r="Y5" s="138" t="s">
        <v>111</v>
      </c>
      <c r="Z5" s="138"/>
      <c r="AA5" s="138"/>
      <c r="AB5" s="138"/>
      <c r="AC5" s="138" t="s">
        <v>112</v>
      </c>
      <c r="AD5" s="138"/>
      <c r="AE5" s="138"/>
      <c r="AF5" s="138"/>
      <c r="AG5" s="65"/>
      <c r="AH5" s="137"/>
      <c r="AI5" s="138"/>
      <c r="AJ5" s="138"/>
      <c r="AK5" s="138"/>
      <c r="AL5" s="138"/>
      <c r="AM5" s="137"/>
      <c r="AN5" s="146"/>
      <c r="AO5" s="146"/>
      <c r="AP5" s="146"/>
      <c r="AQ5" s="146"/>
      <c r="AR5" s="137"/>
      <c r="AS5" s="138" t="s">
        <v>75</v>
      </c>
      <c r="AT5" s="138"/>
      <c r="AU5" s="138"/>
      <c r="AV5" s="138"/>
      <c r="AW5" s="138" t="s">
        <v>113</v>
      </c>
      <c r="AX5" s="138"/>
      <c r="AY5" s="138"/>
      <c r="AZ5" s="138"/>
      <c r="BA5" s="138" t="s">
        <v>114</v>
      </c>
      <c r="BB5" s="138"/>
      <c r="BC5" s="138"/>
      <c r="BD5" s="138"/>
      <c r="BE5" s="138" t="s">
        <v>115</v>
      </c>
      <c r="BF5" s="138"/>
      <c r="BG5" s="138"/>
      <c r="BH5" s="138"/>
      <c r="BI5" s="138" t="s">
        <v>116</v>
      </c>
      <c r="BJ5" s="138"/>
      <c r="BK5" s="138"/>
      <c r="BL5" s="138"/>
      <c r="BM5" s="65"/>
      <c r="BN5" s="137"/>
      <c r="BO5" s="138"/>
      <c r="BP5" s="138"/>
      <c r="BQ5" s="138"/>
      <c r="BR5" s="138"/>
      <c r="BS5" s="137"/>
      <c r="BT5" s="146"/>
      <c r="BU5" s="146"/>
      <c r="BV5" s="146"/>
      <c r="BW5" s="146"/>
      <c r="BX5" s="137"/>
      <c r="BY5" s="138"/>
      <c r="BZ5" s="138"/>
      <c r="CA5" s="138"/>
      <c r="CB5" s="138"/>
      <c r="CC5" s="138"/>
      <c r="CD5" s="138"/>
      <c r="CE5" s="138"/>
      <c r="CF5" s="138"/>
      <c r="CG5" s="64"/>
      <c r="CH5" s="137"/>
      <c r="CI5" s="139" t="s">
        <v>165</v>
      </c>
      <c r="CJ5" s="139"/>
      <c r="CK5" s="139"/>
      <c r="CL5" s="139"/>
      <c r="CM5" s="137"/>
      <c r="CN5" s="150"/>
      <c r="CO5" s="150"/>
      <c r="CP5" s="150"/>
      <c r="CQ5" s="150"/>
      <c r="CR5" s="137"/>
    </row>
    <row r="6" spans="1:1023" s="71" customFormat="1" ht="30" x14ac:dyDescent="0.25">
      <c r="A6" s="59"/>
      <c r="B6" s="149"/>
      <c r="C6" s="66" t="s">
        <v>117</v>
      </c>
      <c r="D6" s="67" t="s">
        <v>118</v>
      </c>
      <c r="E6" s="68" t="s">
        <v>119</v>
      </c>
      <c r="F6" s="66" t="s">
        <v>120</v>
      </c>
      <c r="G6" s="66" t="s">
        <v>121</v>
      </c>
      <c r="H6" s="69" t="s">
        <v>122</v>
      </c>
      <c r="I6" s="137"/>
      <c r="J6" s="68" t="s">
        <v>119</v>
      </c>
      <c r="K6" s="66" t="s">
        <v>120</v>
      </c>
      <c r="L6" s="66" t="s">
        <v>121</v>
      </c>
      <c r="M6" s="69" t="s">
        <v>122</v>
      </c>
      <c r="N6" s="137"/>
      <c r="O6" s="68" t="s">
        <v>119</v>
      </c>
      <c r="P6" s="66" t="s">
        <v>120</v>
      </c>
      <c r="Q6" s="66" t="s">
        <v>121</v>
      </c>
      <c r="R6" s="69" t="s">
        <v>122</v>
      </c>
      <c r="S6" s="137"/>
      <c r="T6" s="68" t="s">
        <v>119</v>
      </c>
      <c r="U6" s="66" t="s">
        <v>120</v>
      </c>
      <c r="V6" s="66" t="s">
        <v>121</v>
      </c>
      <c r="W6" s="69" t="s">
        <v>122</v>
      </c>
      <c r="X6" s="137"/>
      <c r="Y6" s="68" t="s">
        <v>119</v>
      </c>
      <c r="Z6" s="66" t="s">
        <v>120</v>
      </c>
      <c r="AA6" s="66" t="s">
        <v>121</v>
      </c>
      <c r="AB6" s="69" t="s">
        <v>123</v>
      </c>
      <c r="AC6" s="68" t="s">
        <v>119</v>
      </c>
      <c r="AD6" s="66" t="s">
        <v>120</v>
      </c>
      <c r="AE6" s="66" t="s">
        <v>121</v>
      </c>
      <c r="AF6" s="69" t="s">
        <v>124</v>
      </c>
      <c r="AG6" s="69" t="s">
        <v>122</v>
      </c>
      <c r="AH6" s="137"/>
      <c r="AI6" s="68" t="s">
        <v>119</v>
      </c>
      <c r="AJ6" s="66" t="s">
        <v>120</v>
      </c>
      <c r="AK6" s="66" t="s">
        <v>121</v>
      </c>
      <c r="AL6" s="69" t="s">
        <v>122</v>
      </c>
      <c r="AM6" s="137"/>
      <c r="AN6" s="68" t="s">
        <v>119</v>
      </c>
      <c r="AO6" s="66" t="s">
        <v>120</v>
      </c>
      <c r="AP6" s="66" t="s">
        <v>121</v>
      </c>
      <c r="AQ6" s="69" t="s">
        <v>122</v>
      </c>
      <c r="AR6" s="137"/>
      <c r="AS6" s="68" t="s">
        <v>119</v>
      </c>
      <c r="AT6" s="66" t="s">
        <v>120</v>
      </c>
      <c r="AU6" s="66" t="s">
        <v>121</v>
      </c>
      <c r="AV6" s="69" t="s">
        <v>123</v>
      </c>
      <c r="AW6" s="68" t="s">
        <v>119</v>
      </c>
      <c r="AX6" s="66" t="s">
        <v>120</v>
      </c>
      <c r="AY6" s="66" t="s">
        <v>121</v>
      </c>
      <c r="AZ6" s="69" t="s">
        <v>124</v>
      </c>
      <c r="BA6" s="68" t="s">
        <v>119</v>
      </c>
      <c r="BB6" s="66" t="s">
        <v>120</v>
      </c>
      <c r="BC6" s="66" t="s">
        <v>121</v>
      </c>
      <c r="BD6" s="69" t="s">
        <v>125</v>
      </c>
      <c r="BE6" s="68" t="s">
        <v>119</v>
      </c>
      <c r="BF6" s="66" t="s">
        <v>120</v>
      </c>
      <c r="BG6" s="66" t="s">
        <v>121</v>
      </c>
      <c r="BH6" s="69" t="s">
        <v>124</v>
      </c>
      <c r="BI6" s="68" t="s">
        <v>119</v>
      </c>
      <c r="BJ6" s="66" t="s">
        <v>120</v>
      </c>
      <c r="BK6" s="66" t="s">
        <v>121</v>
      </c>
      <c r="BL6" s="69" t="s">
        <v>125</v>
      </c>
      <c r="BM6" s="69" t="s">
        <v>122</v>
      </c>
      <c r="BN6" s="137"/>
      <c r="BO6" s="68" t="s">
        <v>119</v>
      </c>
      <c r="BP6" s="66" t="s">
        <v>120</v>
      </c>
      <c r="BQ6" s="66" t="s">
        <v>121</v>
      </c>
      <c r="BR6" s="69" t="s">
        <v>122</v>
      </c>
      <c r="BS6" s="137"/>
      <c r="BT6" s="68" t="s">
        <v>119</v>
      </c>
      <c r="BU6" s="66" t="s">
        <v>120</v>
      </c>
      <c r="BV6" s="66" t="s">
        <v>121</v>
      </c>
      <c r="BW6" s="69" t="s">
        <v>122</v>
      </c>
      <c r="BX6" s="137"/>
      <c r="BY6" s="68" t="s">
        <v>119</v>
      </c>
      <c r="BZ6" s="66" t="s">
        <v>120</v>
      </c>
      <c r="CA6" s="66" t="s">
        <v>121</v>
      </c>
      <c r="CB6" s="69" t="s">
        <v>122</v>
      </c>
      <c r="CC6" s="68" t="s">
        <v>119</v>
      </c>
      <c r="CD6" s="66" t="s">
        <v>120</v>
      </c>
      <c r="CE6" s="66" t="s">
        <v>121</v>
      </c>
      <c r="CF6" s="69" t="s">
        <v>122</v>
      </c>
      <c r="CG6" s="70" t="s">
        <v>122</v>
      </c>
      <c r="CH6" s="137"/>
      <c r="CI6" s="68" t="s">
        <v>119</v>
      </c>
      <c r="CJ6" s="66" t="s">
        <v>120</v>
      </c>
      <c r="CK6" s="66" t="s">
        <v>121</v>
      </c>
      <c r="CL6" s="69" t="s">
        <v>122</v>
      </c>
      <c r="CM6" s="137"/>
      <c r="CN6" s="68" t="s">
        <v>119</v>
      </c>
      <c r="CO6" s="66" t="s">
        <v>120</v>
      </c>
      <c r="CP6" s="66" t="s">
        <v>121</v>
      </c>
      <c r="CQ6" s="69" t="s">
        <v>122</v>
      </c>
      <c r="CR6" s="137"/>
      <c r="AME6"/>
      <c r="AMF6"/>
      <c r="AMG6"/>
      <c r="AMH6"/>
      <c r="AMI6"/>
    </row>
    <row r="7" spans="1:1023" x14ac:dyDescent="0.25">
      <c r="B7" s="149"/>
      <c r="C7" s="72">
        <f>D7/12</f>
        <v>39435.728333333333</v>
      </c>
      <c r="D7" s="73">
        <v>473228.74</v>
      </c>
      <c r="E7" s="74">
        <f>F7/12</f>
        <v>40492.49</v>
      </c>
      <c r="F7" s="58">
        <v>485909.88</v>
      </c>
      <c r="G7" s="58">
        <f>E7-C7</f>
        <v>1056.7616666666654</v>
      </c>
      <c r="H7" s="75">
        <f>F22</f>
        <v>12681.140000000036</v>
      </c>
      <c r="I7" s="76">
        <f>H7+D7</f>
        <v>485909.88</v>
      </c>
      <c r="J7" s="74">
        <f>K7/12</f>
        <v>40727.549999999996</v>
      </c>
      <c r="K7" s="58">
        <v>488730.6</v>
      </c>
      <c r="L7" s="58">
        <f>J7-E7</f>
        <v>235.05999999999767</v>
      </c>
      <c r="M7" s="75">
        <f>K22</f>
        <v>2820.7199999999771</v>
      </c>
      <c r="N7" s="76">
        <f>M7+I7</f>
        <v>488730.6</v>
      </c>
      <c r="O7" s="74">
        <f>P7/12</f>
        <v>42069.88</v>
      </c>
      <c r="P7" s="58">
        <v>504838.56</v>
      </c>
      <c r="Q7" s="58">
        <f>O7-J7</f>
        <v>1342.3300000000017</v>
      </c>
      <c r="R7" s="75">
        <f>P22</f>
        <v>7785.5140000000511</v>
      </c>
      <c r="S7" s="76">
        <f>R7+N7</f>
        <v>496516.114</v>
      </c>
      <c r="T7" s="74">
        <f>U7/12</f>
        <v>41703.340000000004</v>
      </c>
      <c r="U7" s="58">
        <v>500440.08</v>
      </c>
      <c r="V7" s="58"/>
      <c r="W7" s="75">
        <v>500440.08</v>
      </c>
      <c r="X7" s="76">
        <f>W7+S7</f>
        <v>996956.19400000002</v>
      </c>
      <c r="Y7" s="74">
        <f>Z7/12</f>
        <v>41946.409999999996</v>
      </c>
      <c r="Z7" s="58">
        <v>503356.92</v>
      </c>
      <c r="AA7" s="58">
        <f>Y7-O7</f>
        <v>-123.47000000000116</v>
      </c>
      <c r="AB7" s="75">
        <f>Z22</f>
        <v>-716.12600000000589</v>
      </c>
      <c r="AC7" s="74">
        <f>AD7/12</f>
        <v>41946.409999999996</v>
      </c>
      <c r="AD7" s="58">
        <v>503356.92</v>
      </c>
      <c r="AE7" s="58">
        <f>AC7-T7</f>
        <v>243.06999999999243</v>
      </c>
      <c r="AF7" s="75">
        <f>AD22</f>
        <v>2916.8400000000843</v>
      </c>
      <c r="AG7" s="75">
        <f>AF7+AB7</f>
        <v>2200.7140000000782</v>
      </c>
      <c r="AH7" s="76">
        <f>AG7+X7</f>
        <v>999156.90800000005</v>
      </c>
      <c r="AI7" s="74">
        <f>AJ7/12</f>
        <v>41721.07</v>
      </c>
      <c r="AJ7" s="58">
        <v>500652.84</v>
      </c>
      <c r="AK7" s="58">
        <f>AI7-AC7</f>
        <v>-225.33999999999651</v>
      </c>
      <c r="AL7" s="75">
        <f>AJ22</f>
        <v>-1306.9720000000523</v>
      </c>
      <c r="AM7" s="76">
        <f>AL7+AH7</f>
        <v>997849.93599999999</v>
      </c>
      <c r="AN7" s="74">
        <f>AO7/12</f>
        <v>41721.07</v>
      </c>
      <c r="AO7" s="58">
        <v>500652.84</v>
      </c>
      <c r="AP7" s="58"/>
      <c r="AQ7" s="75">
        <v>500652.84</v>
      </c>
      <c r="AR7" s="76">
        <f>AQ7+AM7</f>
        <v>1498502.7760000001</v>
      </c>
      <c r="AS7" s="74">
        <f>AT7/12</f>
        <v>43627.76</v>
      </c>
      <c r="AT7" s="58">
        <v>523533.12</v>
      </c>
      <c r="AU7" s="58">
        <f>AS7-AI7</f>
        <v>1906.6900000000023</v>
      </c>
      <c r="AV7" s="75">
        <f>AT22</f>
        <v>1970.2463333333358</v>
      </c>
      <c r="AW7" s="74">
        <f>AX7/12</f>
        <v>43637.299999999996</v>
      </c>
      <c r="AX7" s="58">
        <v>523647.6</v>
      </c>
      <c r="AY7" s="58">
        <f>AW7-AI7</f>
        <v>1916.2299999999959</v>
      </c>
      <c r="AZ7" s="75">
        <f>AX22</f>
        <v>3896.3343333333291</v>
      </c>
      <c r="BA7" s="74">
        <f>BB7/12</f>
        <v>43261.08</v>
      </c>
      <c r="BB7" s="58">
        <v>519132.96</v>
      </c>
      <c r="BC7" s="58">
        <f>BA7-AI7</f>
        <v>1540.010000000002</v>
      </c>
      <c r="BD7" s="75">
        <f>BB22</f>
        <v>4312.0280000000021</v>
      </c>
      <c r="BE7" s="74">
        <f>BF7/12</f>
        <v>43261.08</v>
      </c>
      <c r="BF7" s="58">
        <v>519132.96</v>
      </c>
      <c r="BG7" s="58">
        <f>BE7-AN7</f>
        <v>1540.010000000002</v>
      </c>
      <c r="BH7" s="75">
        <f>BF22</f>
        <v>308.00200000000041</v>
      </c>
      <c r="BI7" s="74">
        <f>BJ7/12</f>
        <v>43637.299999999996</v>
      </c>
      <c r="BJ7" s="58">
        <v>523647.6</v>
      </c>
      <c r="BK7" s="58">
        <f>BI7-AN7</f>
        <v>1916.2299999999959</v>
      </c>
      <c r="BL7" s="75">
        <f>BJ22</f>
        <v>22611.513999999996</v>
      </c>
      <c r="BM7" s="75">
        <f>BL7+BH7+BD7+AZ7+AV7</f>
        <v>33098.124666666663</v>
      </c>
      <c r="BN7" s="76">
        <f>BM7+AR7</f>
        <v>1531600.9006666667</v>
      </c>
      <c r="BO7" s="74">
        <f>BP7/12</f>
        <v>45821.03</v>
      </c>
      <c r="BP7" s="58">
        <v>549852.36</v>
      </c>
      <c r="BQ7" s="58">
        <f>BO7-BI7</f>
        <v>2183.7300000000032</v>
      </c>
      <c r="BR7" s="75">
        <f>BP22</f>
        <v>12665.634000000002</v>
      </c>
      <c r="BS7" s="76">
        <f>BR7+BN7</f>
        <v>1544266.5346666668</v>
      </c>
      <c r="BT7" s="74">
        <f>BU7/12</f>
        <v>45821.03</v>
      </c>
      <c r="BU7" s="58">
        <v>549852.36</v>
      </c>
      <c r="BV7" s="58"/>
      <c r="BW7" s="75">
        <v>549852.36</v>
      </c>
      <c r="BX7" s="76">
        <f>BW7+BS7</f>
        <v>2094118.8946666666</v>
      </c>
      <c r="BY7" s="74">
        <f>BZ7/12</f>
        <v>46084.18</v>
      </c>
      <c r="BZ7" s="58">
        <v>553010.16</v>
      </c>
      <c r="CA7" s="58">
        <f>BY7-BO7</f>
        <v>263.15000000000146</v>
      </c>
      <c r="CB7" s="75">
        <f>BZ22</f>
        <v>1526.2700000000009</v>
      </c>
      <c r="CC7" s="74">
        <f>CD7/12</f>
        <v>46084.18</v>
      </c>
      <c r="CD7" s="58">
        <v>553010.16</v>
      </c>
      <c r="CE7" s="58">
        <f>CC7-BT7</f>
        <v>263.15000000000146</v>
      </c>
      <c r="CF7" s="75">
        <f>CD22</f>
        <v>3157.8000000000006</v>
      </c>
      <c r="CG7" s="64">
        <f>CF7+CB7</f>
        <v>4684.0700000000015</v>
      </c>
      <c r="CH7" s="76">
        <f>CG7+BX7</f>
        <v>2098802.9646666665</v>
      </c>
      <c r="CI7" s="74">
        <f>CJ7/12</f>
        <v>50012.56</v>
      </c>
      <c r="CJ7" s="58">
        <v>600150.72</v>
      </c>
      <c r="CK7" s="58">
        <f>CI7-CC7</f>
        <v>3928.3799999999974</v>
      </c>
      <c r="CL7" s="75">
        <f>CJ22</f>
        <v>16892.034</v>
      </c>
      <c r="CM7" s="76">
        <f>CL7+CH7</f>
        <v>2115694.9986666664</v>
      </c>
      <c r="CN7" s="74">
        <f>CO7/12</f>
        <v>50012.56</v>
      </c>
      <c r="CO7" s="58">
        <v>600150.72</v>
      </c>
      <c r="CP7" s="58">
        <f>CN7-CI7</f>
        <v>0</v>
      </c>
      <c r="CQ7" s="75">
        <f>CP22</f>
        <v>600150.72</v>
      </c>
      <c r="CR7" s="76">
        <f>CQ7+CM7</f>
        <v>2715845.7186666662</v>
      </c>
    </row>
    <row r="8" spans="1:1023" x14ac:dyDescent="0.25">
      <c r="B8" s="144" t="s">
        <v>126</v>
      </c>
      <c r="C8" s="144"/>
      <c r="D8" s="78"/>
      <c r="E8" s="140" t="s">
        <v>126</v>
      </c>
      <c r="F8" s="140"/>
      <c r="G8" s="77"/>
      <c r="H8" s="79"/>
      <c r="I8" s="80"/>
      <c r="J8" s="140" t="s">
        <v>126</v>
      </c>
      <c r="K8" s="140"/>
      <c r="L8" s="77"/>
      <c r="M8" s="79"/>
      <c r="N8" s="80"/>
      <c r="O8" s="140" t="s">
        <v>126</v>
      </c>
      <c r="P8" s="140"/>
      <c r="Q8" s="77"/>
      <c r="R8" s="79"/>
      <c r="S8" s="80"/>
      <c r="T8" s="140" t="s">
        <v>126</v>
      </c>
      <c r="U8" s="140"/>
      <c r="V8" s="77"/>
      <c r="W8" s="79"/>
      <c r="X8" s="80"/>
      <c r="Y8" s="140" t="s">
        <v>126</v>
      </c>
      <c r="Z8" s="140"/>
      <c r="AA8" s="77"/>
      <c r="AB8" s="79"/>
      <c r="AC8" s="140" t="s">
        <v>126</v>
      </c>
      <c r="AD8" s="140"/>
      <c r="AE8" s="77"/>
      <c r="AF8" s="79"/>
      <c r="AG8" s="79"/>
      <c r="AH8" s="80"/>
      <c r="AI8" s="140" t="s">
        <v>126</v>
      </c>
      <c r="AJ8" s="140"/>
      <c r="AK8" s="77"/>
      <c r="AL8" s="79"/>
      <c r="AM8" s="80"/>
      <c r="AN8" s="140" t="s">
        <v>126</v>
      </c>
      <c r="AO8" s="140"/>
      <c r="AP8" s="77"/>
      <c r="AQ8" s="79"/>
      <c r="AR8" s="80"/>
      <c r="AS8" s="140" t="s">
        <v>126</v>
      </c>
      <c r="AT8" s="140"/>
      <c r="AU8" s="77"/>
      <c r="AV8" s="79"/>
      <c r="AW8" s="140" t="s">
        <v>126</v>
      </c>
      <c r="AX8" s="140"/>
      <c r="AY8" s="77"/>
      <c r="AZ8" s="79"/>
      <c r="BA8" s="140" t="s">
        <v>126</v>
      </c>
      <c r="BB8" s="140"/>
      <c r="BC8" s="77"/>
      <c r="BD8" s="79"/>
      <c r="BE8" s="140" t="s">
        <v>126</v>
      </c>
      <c r="BF8" s="140"/>
      <c r="BG8" s="77"/>
      <c r="BH8" s="79"/>
      <c r="BI8" s="140" t="s">
        <v>126</v>
      </c>
      <c r="BJ8" s="140"/>
      <c r="BK8" s="77"/>
      <c r="BL8" s="79"/>
      <c r="BM8" s="79"/>
      <c r="BN8" s="80"/>
      <c r="BO8" s="140" t="s">
        <v>126</v>
      </c>
      <c r="BP8" s="140"/>
      <c r="BQ8" s="77"/>
      <c r="BR8" s="79"/>
      <c r="BS8" s="80"/>
      <c r="BT8" s="140" t="s">
        <v>126</v>
      </c>
      <c r="BU8" s="140"/>
      <c r="BV8" s="77"/>
      <c r="BW8" s="79"/>
      <c r="BX8" s="80"/>
      <c r="BY8" s="140" t="s">
        <v>126</v>
      </c>
      <c r="BZ8" s="140"/>
      <c r="CA8" s="77"/>
      <c r="CB8" s="79"/>
      <c r="CC8" s="140" t="s">
        <v>126</v>
      </c>
      <c r="CD8" s="140"/>
      <c r="CE8" s="77"/>
      <c r="CF8" s="79"/>
      <c r="CH8" s="80"/>
      <c r="CI8" s="140" t="s">
        <v>126</v>
      </c>
      <c r="CJ8" s="140"/>
      <c r="CK8" s="77"/>
      <c r="CL8" s="79"/>
      <c r="CM8" s="80"/>
      <c r="CN8" s="140" t="s">
        <v>126</v>
      </c>
      <c r="CO8" s="140"/>
      <c r="CP8" s="118"/>
      <c r="CQ8" s="79"/>
      <c r="CR8" s="80"/>
    </row>
    <row r="9" spans="1:1023" s="61" customFormat="1" x14ac:dyDescent="0.25">
      <c r="A9" s="81"/>
      <c r="B9" s="82" t="s">
        <v>127</v>
      </c>
      <c r="C9" s="83" t="s">
        <v>128</v>
      </c>
      <c r="D9" s="84"/>
      <c r="E9" s="85" t="s">
        <v>127</v>
      </c>
      <c r="F9" s="83" t="s">
        <v>129</v>
      </c>
      <c r="G9" s="83" t="s">
        <v>128</v>
      </c>
      <c r="H9" s="86"/>
      <c r="I9" s="80"/>
      <c r="J9" s="85" t="s">
        <v>127</v>
      </c>
      <c r="K9" s="83" t="s">
        <v>129</v>
      </c>
      <c r="L9" s="83" t="s">
        <v>128</v>
      </c>
      <c r="M9" s="86"/>
      <c r="N9" s="80"/>
      <c r="O9" s="85" t="s">
        <v>127</v>
      </c>
      <c r="P9" s="83" t="s">
        <v>129</v>
      </c>
      <c r="Q9" s="83" t="s">
        <v>128</v>
      </c>
      <c r="R9" s="86"/>
      <c r="S9" s="80"/>
      <c r="T9" s="85" t="s">
        <v>127</v>
      </c>
      <c r="U9" s="83" t="s">
        <v>129</v>
      </c>
      <c r="V9" s="83" t="s">
        <v>128</v>
      </c>
      <c r="W9" s="86"/>
      <c r="X9" s="80"/>
      <c r="Y9" s="85" t="s">
        <v>127</v>
      </c>
      <c r="Z9" s="83" t="s">
        <v>129</v>
      </c>
      <c r="AA9" s="83" t="s">
        <v>128</v>
      </c>
      <c r="AB9" s="86"/>
      <c r="AC9" s="85" t="s">
        <v>127</v>
      </c>
      <c r="AD9" s="83" t="s">
        <v>129</v>
      </c>
      <c r="AE9" s="83" t="s">
        <v>128</v>
      </c>
      <c r="AF9" s="86"/>
      <c r="AG9" s="86"/>
      <c r="AH9" s="80"/>
      <c r="AI9" s="85" t="s">
        <v>127</v>
      </c>
      <c r="AJ9" s="83" t="s">
        <v>129</v>
      </c>
      <c r="AK9" s="83" t="s">
        <v>128</v>
      </c>
      <c r="AL9" s="86"/>
      <c r="AM9" s="80"/>
      <c r="AN9" s="85" t="s">
        <v>127</v>
      </c>
      <c r="AO9" s="83" t="s">
        <v>129</v>
      </c>
      <c r="AP9" s="83" t="s">
        <v>128</v>
      </c>
      <c r="AQ9" s="86"/>
      <c r="AR9" s="80"/>
      <c r="AS9" s="85" t="s">
        <v>127</v>
      </c>
      <c r="AT9" s="83" t="s">
        <v>129</v>
      </c>
      <c r="AU9" s="83" t="s">
        <v>128</v>
      </c>
      <c r="AV9" s="86"/>
      <c r="AW9" s="85" t="s">
        <v>127</v>
      </c>
      <c r="AX9" s="83" t="s">
        <v>129</v>
      </c>
      <c r="AY9" s="83" t="s">
        <v>128</v>
      </c>
      <c r="AZ9" s="86"/>
      <c r="BA9" s="85" t="s">
        <v>127</v>
      </c>
      <c r="BB9" s="83" t="s">
        <v>129</v>
      </c>
      <c r="BC9" s="83" t="s">
        <v>128</v>
      </c>
      <c r="BD9" s="86"/>
      <c r="BE9" s="85" t="s">
        <v>127</v>
      </c>
      <c r="BF9" s="83" t="s">
        <v>129</v>
      </c>
      <c r="BG9" s="83" t="s">
        <v>128</v>
      </c>
      <c r="BH9" s="86"/>
      <c r="BI9" s="85" t="s">
        <v>127</v>
      </c>
      <c r="BJ9" s="83" t="s">
        <v>129</v>
      </c>
      <c r="BK9" s="83" t="s">
        <v>128</v>
      </c>
      <c r="BL9" s="86"/>
      <c r="BM9" s="86"/>
      <c r="BN9" s="80"/>
      <c r="BO9" s="85" t="s">
        <v>127</v>
      </c>
      <c r="BP9" s="83" t="s">
        <v>129</v>
      </c>
      <c r="BQ9" s="83" t="s">
        <v>128</v>
      </c>
      <c r="BR9" s="86"/>
      <c r="BS9" s="80"/>
      <c r="BT9" s="85" t="s">
        <v>127</v>
      </c>
      <c r="BU9" s="83" t="s">
        <v>129</v>
      </c>
      <c r="BV9" s="83" t="s">
        <v>128</v>
      </c>
      <c r="BW9" s="86"/>
      <c r="BX9" s="80"/>
      <c r="BY9" s="85" t="s">
        <v>127</v>
      </c>
      <c r="BZ9" s="83" t="s">
        <v>129</v>
      </c>
      <c r="CA9" s="83" t="s">
        <v>128</v>
      </c>
      <c r="CB9" s="86"/>
      <c r="CC9" s="85" t="s">
        <v>127</v>
      </c>
      <c r="CD9" s="83" t="s">
        <v>129</v>
      </c>
      <c r="CE9" s="83" t="s">
        <v>128</v>
      </c>
      <c r="CF9" s="86"/>
      <c r="CH9" s="80"/>
      <c r="CI9" s="85" t="s">
        <v>127</v>
      </c>
      <c r="CJ9" s="83" t="s">
        <v>129</v>
      </c>
      <c r="CK9" s="83" t="s">
        <v>128</v>
      </c>
      <c r="CL9" s="86"/>
      <c r="CM9" s="80"/>
      <c r="CN9" s="85" t="s">
        <v>127</v>
      </c>
      <c r="CO9" s="83" t="s">
        <v>129</v>
      </c>
      <c r="CP9" s="83" t="s">
        <v>128</v>
      </c>
      <c r="CQ9" s="86"/>
      <c r="CR9" s="80"/>
      <c r="AME9"/>
      <c r="AMF9"/>
      <c r="AMG9"/>
      <c r="AMH9"/>
      <c r="AMI9"/>
    </row>
    <row r="10" spans="1:1023" ht="15" customHeight="1" x14ac:dyDescent="0.25">
      <c r="A10" s="87" t="s">
        <v>130</v>
      </c>
      <c r="B10" s="145" t="s">
        <v>131</v>
      </c>
      <c r="C10" s="72">
        <v>39435.728333333303</v>
      </c>
      <c r="D10" s="88"/>
      <c r="E10" s="136" t="s">
        <v>131</v>
      </c>
      <c r="F10" s="89">
        <v>1056.76166666667</v>
      </c>
      <c r="G10" s="89">
        <f t="shared" ref="G10:G21" si="0">F10+C10</f>
        <v>40492.489999999976</v>
      </c>
      <c r="H10" s="90"/>
      <c r="I10" s="80"/>
      <c r="J10" s="136" t="s">
        <v>131</v>
      </c>
      <c r="K10" s="89">
        <v>235.05999999999801</v>
      </c>
      <c r="L10" s="89">
        <f t="shared" ref="L10:L21" si="1">K10+G10</f>
        <v>40727.549999999974</v>
      </c>
      <c r="M10" s="90"/>
      <c r="N10" s="80"/>
      <c r="O10" s="136" t="s">
        <v>131</v>
      </c>
      <c r="P10" s="89"/>
      <c r="Q10" s="89">
        <f t="shared" ref="Q10:Q21" si="2">P10+L10</f>
        <v>40727.549999999974</v>
      </c>
      <c r="R10" s="90"/>
      <c r="S10" s="80"/>
      <c r="T10" s="136" t="s">
        <v>132</v>
      </c>
      <c r="U10" s="89"/>
      <c r="V10" s="89">
        <v>41703.339999999997</v>
      </c>
      <c r="W10" s="90"/>
      <c r="X10" s="80"/>
      <c r="Y10" s="143" t="s">
        <v>131</v>
      </c>
      <c r="Z10" s="89"/>
      <c r="AA10" s="89">
        <f t="shared" ref="AA10:AA21" si="3">Z10+Q10</f>
        <v>40727.549999999974</v>
      </c>
      <c r="AB10" s="90"/>
      <c r="AC10" s="136" t="s">
        <v>132</v>
      </c>
      <c r="AD10" s="89">
        <v>243.07000000000701</v>
      </c>
      <c r="AE10" s="89">
        <f t="shared" ref="AE10:AE21" si="4">AD10+V10</f>
        <v>41946.41</v>
      </c>
      <c r="AF10" s="90"/>
      <c r="AG10" s="90"/>
      <c r="AH10" s="80"/>
      <c r="AI10" s="136" t="s">
        <v>132</v>
      </c>
      <c r="AJ10" s="89"/>
      <c r="AK10" s="91">
        <f t="shared" ref="AK10:AK21" si="5">AJ10+AE10</f>
        <v>41946.41</v>
      </c>
      <c r="AL10" s="90"/>
      <c r="AM10" s="80"/>
      <c r="AN10" s="92" t="s">
        <v>133</v>
      </c>
      <c r="AO10" s="89"/>
      <c r="AP10" s="89">
        <v>41721.07</v>
      </c>
      <c r="AQ10" s="90"/>
      <c r="AR10" s="80"/>
      <c r="AS10" s="136" t="s">
        <v>132</v>
      </c>
      <c r="AT10" s="89"/>
      <c r="AU10" s="89"/>
      <c r="AV10" s="90"/>
      <c r="AW10" s="135" t="s">
        <v>132</v>
      </c>
      <c r="AX10" s="89"/>
      <c r="AY10" s="89"/>
      <c r="AZ10" s="90"/>
      <c r="BA10" s="136" t="s">
        <v>132</v>
      </c>
      <c r="BB10" s="89"/>
      <c r="BC10" s="89">
        <f t="shared" ref="BC10:BC21" si="6">BB10+AX10+AT10+AK10</f>
        <v>41946.41</v>
      </c>
      <c r="BD10" s="90"/>
      <c r="BE10" s="92" t="s">
        <v>133</v>
      </c>
      <c r="BF10" s="93">
        <f>BG7/30*6</f>
        <v>308.00200000000041</v>
      </c>
      <c r="BG10" s="94"/>
      <c r="BH10" s="90"/>
      <c r="BI10" s="92" t="s">
        <v>133</v>
      </c>
      <c r="BJ10" s="93">
        <f>BK7/30*24</f>
        <v>1532.9839999999967</v>
      </c>
      <c r="BK10" s="89">
        <f t="shared" ref="BK10:BK21" si="7">BJ10+BF10+AP10</f>
        <v>43562.055999999997</v>
      </c>
      <c r="BL10" s="90"/>
      <c r="BM10" s="90"/>
      <c r="BN10" s="80"/>
      <c r="BO10" s="92" t="s">
        <v>133</v>
      </c>
      <c r="BP10" s="89"/>
      <c r="BQ10" s="89">
        <f t="shared" ref="BQ10:BQ21" si="8">BP10+BK10</f>
        <v>43562.055999999997</v>
      </c>
      <c r="BR10" s="90"/>
      <c r="BS10" s="80"/>
      <c r="BT10" s="117" t="s">
        <v>134</v>
      </c>
      <c r="BU10" s="89"/>
      <c r="BV10" s="89">
        <v>45821.03</v>
      </c>
      <c r="BW10" s="90"/>
      <c r="BX10" s="80"/>
      <c r="BY10" s="92" t="s">
        <v>133</v>
      </c>
      <c r="BZ10" s="89"/>
      <c r="CA10" s="89">
        <f t="shared" ref="CA10:CA21" si="9">BZ10+BQ10</f>
        <v>43562.055999999997</v>
      </c>
      <c r="CB10" s="90"/>
      <c r="CC10" s="117" t="s">
        <v>134</v>
      </c>
      <c r="CD10" s="89">
        <v>263.14999999999998</v>
      </c>
      <c r="CE10" s="89">
        <f>CD10+BV10</f>
        <v>46084.18</v>
      </c>
      <c r="CF10" s="90"/>
      <c r="CH10" s="80"/>
      <c r="CI10" s="117" t="s">
        <v>134</v>
      </c>
      <c r="CJ10" s="89"/>
      <c r="CK10" s="89">
        <f>CJ10+CE10</f>
        <v>46084.18</v>
      </c>
      <c r="CL10" s="90"/>
      <c r="CM10" s="80"/>
      <c r="CN10" s="117" t="s">
        <v>181</v>
      </c>
      <c r="CO10" s="89"/>
      <c r="CP10" s="89">
        <v>50012.56</v>
      </c>
      <c r="CQ10" s="90"/>
      <c r="CR10" s="80"/>
    </row>
    <row r="11" spans="1:1023" ht="15" customHeight="1" x14ac:dyDescent="0.25">
      <c r="A11" s="87" t="s">
        <v>135</v>
      </c>
      <c r="B11" s="145"/>
      <c r="C11" s="72">
        <v>39435.728333333303</v>
      </c>
      <c r="D11" s="88"/>
      <c r="E11" s="136"/>
      <c r="F11" s="89">
        <v>1056.76166666667</v>
      </c>
      <c r="G11" s="89">
        <f t="shared" si="0"/>
        <v>40492.489999999976</v>
      </c>
      <c r="H11" s="95"/>
      <c r="I11" s="80"/>
      <c r="J11" s="136"/>
      <c r="K11" s="89">
        <v>235.05999999999801</v>
      </c>
      <c r="L11" s="89">
        <f t="shared" si="1"/>
        <v>40727.549999999974</v>
      </c>
      <c r="M11" s="95"/>
      <c r="N11" s="80"/>
      <c r="O11" s="136"/>
      <c r="P11" s="89"/>
      <c r="Q11" s="89">
        <f t="shared" si="2"/>
        <v>40727.549999999974</v>
      </c>
      <c r="R11" s="95"/>
      <c r="S11" s="80"/>
      <c r="T11" s="136"/>
      <c r="U11" s="89"/>
      <c r="V11" s="89">
        <v>41703.339999999997</v>
      </c>
      <c r="W11" s="95"/>
      <c r="X11" s="80"/>
      <c r="Y11" s="143"/>
      <c r="Z11" s="89"/>
      <c r="AA11" s="89">
        <f t="shared" si="3"/>
        <v>40727.549999999974</v>
      </c>
      <c r="AB11" s="95"/>
      <c r="AC11" s="136"/>
      <c r="AD11" s="89">
        <v>243.07000000000701</v>
      </c>
      <c r="AE11" s="89">
        <f t="shared" si="4"/>
        <v>41946.41</v>
      </c>
      <c r="AF11" s="95"/>
      <c r="AG11" s="95"/>
      <c r="AH11" s="80"/>
      <c r="AI11" s="136"/>
      <c r="AJ11" s="89"/>
      <c r="AK11" s="91">
        <f t="shared" si="5"/>
        <v>41946.41</v>
      </c>
      <c r="AL11" s="95"/>
      <c r="AM11" s="80"/>
      <c r="AN11" s="92" t="s">
        <v>136</v>
      </c>
      <c r="AO11" s="89"/>
      <c r="AP11" s="89">
        <v>41721.07</v>
      </c>
      <c r="AQ11" s="95"/>
      <c r="AR11" s="80"/>
      <c r="AS11" s="136"/>
      <c r="AT11" s="89"/>
      <c r="AU11" s="89"/>
      <c r="AV11" s="95"/>
      <c r="AW11" s="135"/>
      <c r="AX11" s="89"/>
      <c r="AY11" s="89"/>
      <c r="AZ11" s="95"/>
      <c r="BA11" s="136"/>
      <c r="BB11" s="89"/>
      <c r="BC11" s="89">
        <f t="shared" si="6"/>
        <v>41946.41</v>
      </c>
      <c r="BD11" s="95"/>
      <c r="BE11" s="92" t="s">
        <v>136</v>
      </c>
      <c r="BF11" s="89"/>
      <c r="BG11" s="94"/>
      <c r="BH11" s="95"/>
      <c r="BI11" s="92" t="s">
        <v>136</v>
      </c>
      <c r="BJ11" s="89">
        <v>1916.23</v>
      </c>
      <c r="BK11" s="89">
        <f t="shared" si="7"/>
        <v>43637.3</v>
      </c>
      <c r="BL11" s="95"/>
      <c r="BM11" s="95"/>
      <c r="BN11" s="80"/>
      <c r="BO11" s="92" t="s">
        <v>136</v>
      </c>
      <c r="BP11" s="89"/>
      <c r="BQ11" s="89">
        <f t="shared" si="8"/>
        <v>43637.3</v>
      </c>
      <c r="BR11" s="95"/>
      <c r="BS11" s="80"/>
      <c r="BT11" s="117" t="s">
        <v>167</v>
      </c>
      <c r="BU11" s="89"/>
      <c r="BV11" s="89">
        <v>45821.03</v>
      </c>
      <c r="BW11" s="95"/>
      <c r="BX11" s="80"/>
      <c r="BY11" s="92" t="s">
        <v>136</v>
      </c>
      <c r="BZ11" s="89"/>
      <c r="CA11" s="89">
        <f t="shared" si="9"/>
        <v>43637.3</v>
      </c>
      <c r="CB11" s="95"/>
      <c r="CC11" s="117" t="s">
        <v>167</v>
      </c>
      <c r="CD11" s="89">
        <v>263.14999999999998</v>
      </c>
      <c r="CE11" s="89">
        <f t="shared" ref="CE11:CE21" si="10">CD11+BV11</f>
        <v>46084.18</v>
      </c>
      <c r="CF11" s="95"/>
      <c r="CH11" s="80"/>
      <c r="CI11" s="119" t="s">
        <v>167</v>
      </c>
      <c r="CJ11" s="120"/>
      <c r="CK11" s="120">
        <f>CJ11+CE11</f>
        <v>46084.18</v>
      </c>
      <c r="CL11" s="95"/>
      <c r="CM11" s="80"/>
      <c r="CN11" s="152" t="s">
        <v>182</v>
      </c>
      <c r="CO11" s="153"/>
      <c r="CP11" s="153">
        <v>50012.56</v>
      </c>
      <c r="CQ11" s="95"/>
      <c r="CR11" s="80"/>
    </row>
    <row r="12" spans="1:1023" ht="15" customHeight="1" x14ac:dyDescent="0.25">
      <c r="A12" s="87" t="s">
        <v>137</v>
      </c>
      <c r="B12" s="145"/>
      <c r="C12" s="72">
        <v>39435.728333333303</v>
      </c>
      <c r="D12" s="88"/>
      <c r="E12" s="136"/>
      <c r="F12" s="89">
        <v>1056.76166666667</v>
      </c>
      <c r="G12" s="89">
        <f t="shared" si="0"/>
        <v>40492.489999999976</v>
      </c>
      <c r="H12" s="95"/>
      <c r="I12" s="80"/>
      <c r="J12" s="136"/>
      <c r="K12" s="89">
        <v>235.05999999999801</v>
      </c>
      <c r="L12" s="89">
        <f t="shared" si="1"/>
        <v>40727.549999999974</v>
      </c>
      <c r="M12" s="95"/>
      <c r="N12" s="80"/>
      <c r="O12" s="136"/>
      <c r="P12" s="89"/>
      <c r="Q12" s="89">
        <f t="shared" si="2"/>
        <v>40727.549999999974</v>
      </c>
      <c r="R12" s="95"/>
      <c r="S12" s="80"/>
      <c r="T12" s="136"/>
      <c r="U12" s="89"/>
      <c r="V12" s="89">
        <v>41703.339999999997</v>
      </c>
      <c r="W12" s="95"/>
      <c r="X12" s="80"/>
      <c r="Y12" s="143"/>
      <c r="Z12" s="89"/>
      <c r="AA12" s="89">
        <f t="shared" si="3"/>
        <v>40727.549999999974</v>
      </c>
      <c r="AB12" s="95"/>
      <c r="AC12" s="136"/>
      <c r="AD12" s="89">
        <v>243.07000000000701</v>
      </c>
      <c r="AE12" s="89">
        <f t="shared" si="4"/>
        <v>41946.41</v>
      </c>
      <c r="AF12" s="95"/>
      <c r="AG12" s="95"/>
      <c r="AH12" s="80"/>
      <c r="AI12" s="136"/>
      <c r="AJ12" s="89"/>
      <c r="AK12" s="91">
        <f t="shared" si="5"/>
        <v>41946.41</v>
      </c>
      <c r="AL12" s="95"/>
      <c r="AM12" s="80"/>
      <c r="AN12" s="92" t="s">
        <v>138</v>
      </c>
      <c r="AO12" s="89"/>
      <c r="AP12" s="89">
        <v>41721.07</v>
      </c>
      <c r="AQ12" s="95"/>
      <c r="AR12" s="80"/>
      <c r="AS12" s="136"/>
      <c r="AT12" s="89"/>
      <c r="AU12" s="89"/>
      <c r="AV12" s="95"/>
      <c r="AW12" s="135"/>
      <c r="AX12" s="89"/>
      <c r="AY12" s="89"/>
      <c r="AZ12" s="95"/>
      <c r="BA12" s="136"/>
      <c r="BB12" s="89"/>
      <c r="BC12" s="89">
        <f t="shared" si="6"/>
        <v>41946.41</v>
      </c>
      <c r="BD12" s="95"/>
      <c r="BE12" s="92" t="s">
        <v>138</v>
      </c>
      <c r="BF12" s="89"/>
      <c r="BG12" s="94"/>
      <c r="BH12" s="95"/>
      <c r="BI12" s="92" t="s">
        <v>138</v>
      </c>
      <c r="BJ12" s="89">
        <v>1916.23</v>
      </c>
      <c r="BK12" s="89">
        <f t="shared" si="7"/>
        <v>43637.3</v>
      </c>
      <c r="BL12" s="95"/>
      <c r="BM12" s="95"/>
      <c r="BN12" s="80"/>
      <c r="BO12" s="92" t="s">
        <v>138</v>
      </c>
      <c r="BP12" s="89"/>
      <c r="BQ12" s="89">
        <f t="shared" si="8"/>
        <v>43637.3</v>
      </c>
      <c r="BR12" s="95"/>
      <c r="BS12" s="80"/>
      <c r="BT12" s="117" t="s">
        <v>168</v>
      </c>
      <c r="BU12" s="89"/>
      <c r="BV12" s="89">
        <v>45821.03</v>
      </c>
      <c r="BW12" s="95"/>
      <c r="BX12" s="80"/>
      <c r="BY12" s="92" t="s">
        <v>138</v>
      </c>
      <c r="BZ12" s="89"/>
      <c r="CA12" s="89">
        <f t="shared" si="9"/>
        <v>43637.3</v>
      </c>
      <c r="CB12" s="95"/>
      <c r="CC12" s="117" t="s">
        <v>168</v>
      </c>
      <c r="CD12" s="89">
        <v>263.14999999999998</v>
      </c>
      <c r="CE12" s="89">
        <f t="shared" si="10"/>
        <v>46084.18</v>
      </c>
      <c r="CF12" s="95"/>
      <c r="CH12" s="80"/>
      <c r="CI12" s="119" t="s">
        <v>168</v>
      </c>
      <c r="CJ12" s="120"/>
      <c r="CK12" s="120">
        <f>CJ12+CE12</f>
        <v>46084.18</v>
      </c>
      <c r="CL12" s="95"/>
      <c r="CM12" s="80"/>
      <c r="CN12" s="152" t="s">
        <v>183</v>
      </c>
      <c r="CO12" s="153"/>
      <c r="CP12" s="89">
        <v>50012.56</v>
      </c>
      <c r="CQ12" s="95"/>
      <c r="CR12" s="80"/>
    </row>
    <row r="13" spans="1:1023" ht="15" customHeight="1" x14ac:dyDescent="0.25">
      <c r="A13" s="87" t="s">
        <v>139</v>
      </c>
      <c r="B13" s="145"/>
      <c r="C13" s="72">
        <v>39435.728333333303</v>
      </c>
      <c r="D13" s="88"/>
      <c r="E13" s="136"/>
      <c r="F13" s="89">
        <v>1056.76166666667</v>
      </c>
      <c r="G13" s="89">
        <f t="shared" si="0"/>
        <v>40492.489999999976</v>
      </c>
      <c r="H13" s="90"/>
      <c r="I13" s="80"/>
      <c r="J13" s="136"/>
      <c r="K13" s="89">
        <v>235.05999999999801</v>
      </c>
      <c r="L13" s="89">
        <f t="shared" si="1"/>
        <v>40727.549999999974</v>
      </c>
      <c r="M13" s="90"/>
      <c r="N13" s="80"/>
      <c r="O13" s="136"/>
      <c r="P13" s="89"/>
      <c r="Q13" s="89">
        <f t="shared" si="2"/>
        <v>40727.549999999974</v>
      </c>
      <c r="R13" s="90"/>
      <c r="S13" s="80"/>
      <c r="T13" s="136"/>
      <c r="U13" s="89"/>
      <c r="V13" s="89">
        <v>41703.339999999997</v>
      </c>
      <c r="W13" s="90"/>
      <c r="X13" s="80"/>
      <c r="Y13" s="143"/>
      <c r="Z13" s="89"/>
      <c r="AA13" s="89">
        <f t="shared" si="3"/>
        <v>40727.549999999974</v>
      </c>
      <c r="AB13" s="90"/>
      <c r="AC13" s="136"/>
      <c r="AD13" s="89">
        <v>243.07000000000701</v>
      </c>
      <c r="AE13" s="89">
        <f t="shared" si="4"/>
        <v>41946.41</v>
      </c>
      <c r="AF13" s="90"/>
      <c r="AG13" s="90"/>
      <c r="AH13" s="80"/>
      <c r="AI13" s="136"/>
      <c r="AJ13" s="89"/>
      <c r="AK13" s="91">
        <f t="shared" si="5"/>
        <v>41946.41</v>
      </c>
      <c r="AL13" s="90"/>
      <c r="AM13" s="80"/>
      <c r="AN13" s="92" t="s">
        <v>140</v>
      </c>
      <c r="AO13" s="89"/>
      <c r="AP13" s="89">
        <v>41721.07</v>
      </c>
      <c r="AQ13" s="90"/>
      <c r="AR13" s="80"/>
      <c r="AS13" s="136"/>
      <c r="AT13" s="89"/>
      <c r="AU13" s="89"/>
      <c r="AV13" s="90"/>
      <c r="AW13" s="135"/>
      <c r="AX13" s="89"/>
      <c r="AY13" s="89"/>
      <c r="AZ13" s="90"/>
      <c r="BA13" s="136"/>
      <c r="BB13" s="89"/>
      <c r="BC13" s="89">
        <f t="shared" si="6"/>
        <v>41946.41</v>
      </c>
      <c r="BD13" s="90"/>
      <c r="BE13" s="92" t="s">
        <v>140</v>
      </c>
      <c r="BF13" s="89"/>
      <c r="BG13" s="94"/>
      <c r="BH13" s="90"/>
      <c r="BI13" s="92" t="s">
        <v>140</v>
      </c>
      <c r="BJ13" s="89">
        <v>1916.23</v>
      </c>
      <c r="BK13" s="89">
        <f t="shared" si="7"/>
        <v>43637.3</v>
      </c>
      <c r="BL13" s="90"/>
      <c r="BM13" s="90"/>
      <c r="BN13" s="80"/>
      <c r="BO13" s="92" t="s">
        <v>140</v>
      </c>
      <c r="BP13" s="89"/>
      <c r="BQ13" s="89">
        <f t="shared" si="8"/>
        <v>43637.3</v>
      </c>
      <c r="BR13" s="90"/>
      <c r="BS13" s="80"/>
      <c r="BT13" s="117" t="s">
        <v>169</v>
      </c>
      <c r="BU13" s="89"/>
      <c r="BV13" s="89">
        <v>45821.03</v>
      </c>
      <c r="BW13" s="90"/>
      <c r="BX13" s="80"/>
      <c r="BY13" s="92" t="s">
        <v>140</v>
      </c>
      <c r="BZ13" s="89"/>
      <c r="CA13" s="89">
        <f t="shared" si="9"/>
        <v>43637.3</v>
      </c>
      <c r="CB13" s="90"/>
      <c r="CC13" s="117" t="s">
        <v>169</v>
      </c>
      <c r="CD13" s="89">
        <v>263.14999999999998</v>
      </c>
      <c r="CE13" s="89">
        <f t="shared" si="10"/>
        <v>46084.18</v>
      </c>
      <c r="CF13" s="90"/>
      <c r="CH13" s="80"/>
      <c r="CI13" s="119" t="s">
        <v>169</v>
      </c>
      <c r="CJ13" s="120"/>
      <c r="CK13" s="120">
        <f>CJ13+CE13</f>
        <v>46084.18</v>
      </c>
      <c r="CL13" s="90"/>
      <c r="CM13" s="80"/>
      <c r="CN13" s="152" t="s">
        <v>184</v>
      </c>
      <c r="CO13" s="153"/>
      <c r="CP13" s="153">
        <v>50012.56</v>
      </c>
      <c r="CQ13" s="90"/>
      <c r="CR13" s="80"/>
    </row>
    <row r="14" spans="1:1023" ht="15" customHeight="1" x14ac:dyDescent="0.25">
      <c r="A14" s="87" t="s">
        <v>141</v>
      </c>
      <c r="B14" s="145"/>
      <c r="C14" s="72">
        <v>39435.728333333303</v>
      </c>
      <c r="D14" s="88"/>
      <c r="E14" s="136"/>
      <c r="F14" s="89">
        <v>1056.76166666667</v>
      </c>
      <c r="G14" s="89">
        <f t="shared" si="0"/>
        <v>40492.489999999976</v>
      </c>
      <c r="H14" s="90"/>
      <c r="I14" s="80"/>
      <c r="J14" s="136"/>
      <c r="K14" s="89">
        <v>235.05999999999801</v>
      </c>
      <c r="L14" s="89">
        <f t="shared" si="1"/>
        <v>40727.549999999974</v>
      </c>
      <c r="M14" s="90"/>
      <c r="N14" s="80"/>
      <c r="O14" s="136"/>
      <c r="P14" s="89"/>
      <c r="Q14" s="89">
        <f t="shared" si="2"/>
        <v>40727.549999999974</v>
      </c>
      <c r="R14" s="90"/>
      <c r="S14" s="80"/>
      <c r="T14" s="136"/>
      <c r="U14" s="89"/>
      <c r="V14" s="89">
        <v>41703.339999999997</v>
      </c>
      <c r="W14" s="90"/>
      <c r="X14" s="80"/>
      <c r="Y14" s="143"/>
      <c r="Z14" s="89"/>
      <c r="AA14" s="89">
        <f t="shared" si="3"/>
        <v>40727.549999999974</v>
      </c>
      <c r="AB14" s="90"/>
      <c r="AC14" s="136"/>
      <c r="AD14" s="89">
        <v>243.07000000000701</v>
      </c>
      <c r="AE14" s="89">
        <f t="shared" si="4"/>
        <v>41946.41</v>
      </c>
      <c r="AF14" s="90"/>
      <c r="AG14" s="90"/>
      <c r="AH14" s="80"/>
      <c r="AI14" s="136"/>
      <c r="AJ14" s="89"/>
      <c r="AK14" s="91">
        <f t="shared" si="5"/>
        <v>41946.41</v>
      </c>
      <c r="AL14" s="90"/>
      <c r="AM14" s="80"/>
      <c r="AN14" s="92" t="s">
        <v>142</v>
      </c>
      <c r="AO14" s="89"/>
      <c r="AP14" s="89">
        <v>41721.07</v>
      </c>
      <c r="AQ14" s="90"/>
      <c r="AR14" s="80"/>
      <c r="AS14" s="136"/>
      <c r="AT14" s="89"/>
      <c r="AU14" s="89"/>
      <c r="AV14" s="90"/>
      <c r="AW14" s="135"/>
      <c r="AX14" s="89"/>
      <c r="AY14" s="89"/>
      <c r="AZ14" s="90"/>
      <c r="BA14" s="136"/>
      <c r="BB14" s="89"/>
      <c r="BC14" s="89">
        <f t="shared" si="6"/>
        <v>41946.41</v>
      </c>
      <c r="BD14" s="90"/>
      <c r="BE14" s="92" t="s">
        <v>142</v>
      </c>
      <c r="BF14" s="89"/>
      <c r="BG14" s="94"/>
      <c r="BH14" s="90"/>
      <c r="BI14" s="92" t="s">
        <v>142</v>
      </c>
      <c r="BJ14" s="89">
        <v>1916.23</v>
      </c>
      <c r="BK14" s="89">
        <f t="shared" si="7"/>
        <v>43637.3</v>
      </c>
      <c r="BL14" s="90"/>
      <c r="BM14" s="90"/>
      <c r="BN14" s="80"/>
      <c r="BO14" s="92" t="s">
        <v>142</v>
      </c>
      <c r="BP14" s="89"/>
      <c r="BQ14" s="89">
        <f t="shared" si="8"/>
        <v>43637.3</v>
      </c>
      <c r="BR14" s="90"/>
      <c r="BS14" s="80"/>
      <c r="BT14" s="117" t="s">
        <v>170</v>
      </c>
      <c r="BU14" s="89"/>
      <c r="BV14" s="89">
        <v>45821.03</v>
      </c>
      <c r="BW14" s="90"/>
      <c r="BX14" s="80"/>
      <c r="BY14" s="92" t="s">
        <v>142</v>
      </c>
      <c r="BZ14" s="89"/>
      <c r="CA14" s="89">
        <f t="shared" si="9"/>
        <v>43637.3</v>
      </c>
      <c r="CB14" s="90"/>
      <c r="CC14" s="117" t="s">
        <v>170</v>
      </c>
      <c r="CD14" s="89">
        <v>263.14999999999998</v>
      </c>
      <c r="CE14" s="89">
        <f t="shared" si="10"/>
        <v>46084.18</v>
      </c>
      <c r="CF14" s="90"/>
      <c r="CH14" s="80"/>
      <c r="CI14" s="119" t="s">
        <v>170</v>
      </c>
      <c r="CJ14" s="120"/>
      <c r="CK14" s="120">
        <f>CJ14+CE14</f>
        <v>46084.18</v>
      </c>
      <c r="CL14" s="90"/>
      <c r="CM14" s="80"/>
      <c r="CN14" s="152" t="s">
        <v>185</v>
      </c>
      <c r="CO14" s="153"/>
      <c r="CP14" s="89">
        <v>50012.56</v>
      </c>
      <c r="CQ14" s="90"/>
      <c r="CR14" s="80"/>
    </row>
    <row r="15" spans="1:1023" ht="15" customHeight="1" x14ac:dyDescent="0.25">
      <c r="A15" s="87" t="s">
        <v>143</v>
      </c>
      <c r="B15" s="145"/>
      <c r="C15" s="72">
        <v>39435.728333333303</v>
      </c>
      <c r="D15" s="88"/>
      <c r="E15" s="136"/>
      <c r="F15" s="89">
        <v>1056.76166666667</v>
      </c>
      <c r="G15" s="89">
        <f t="shared" si="0"/>
        <v>40492.489999999976</v>
      </c>
      <c r="H15" s="90"/>
      <c r="I15" s="80"/>
      <c r="J15" s="136"/>
      <c r="K15" s="89">
        <v>235.05999999999801</v>
      </c>
      <c r="L15" s="89">
        <f t="shared" si="1"/>
        <v>40727.549999999974</v>
      </c>
      <c r="M15" s="90"/>
      <c r="N15" s="80"/>
      <c r="O15" s="136"/>
      <c r="P15" s="89"/>
      <c r="Q15" s="89">
        <f t="shared" si="2"/>
        <v>40727.549999999974</v>
      </c>
      <c r="R15" s="90"/>
      <c r="S15" s="80"/>
      <c r="T15" s="136"/>
      <c r="U15" s="89"/>
      <c r="V15" s="89">
        <v>41703.339999999997</v>
      </c>
      <c r="W15" s="90"/>
      <c r="X15" s="80"/>
      <c r="Y15" s="143"/>
      <c r="Z15" s="89"/>
      <c r="AA15" s="89">
        <f t="shared" si="3"/>
        <v>40727.549999999974</v>
      </c>
      <c r="AB15" s="90"/>
      <c r="AC15" s="136"/>
      <c r="AD15" s="89">
        <v>243.07000000000701</v>
      </c>
      <c r="AE15" s="89">
        <f t="shared" si="4"/>
        <v>41946.41</v>
      </c>
      <c r="AF15" s="90"/>
      <c r="AG15" s="90"/>
      <c r="AH15" s="80"/>
      <c r="AI15" s="136"/>
      <c r="AJ15" s="89"/>
      <c r="AK15" s="91">
        <f t="shared" si="5"/>
        <v>41946.41</v>
      </c>
      <c r="AL15" s="90"/>
      <c r="AM15" s="80"/>
      <c r="AN15" s="92" t="s">
        <v>144</v>
      </c>
      <c r="AO15" s="89"/>
      <c r="AP15" s="89">
        <v>41721.07</v>
      </c>
      <c r="AQ15" s="90"/>
      <c r="AR15" s="80"/>
      <c r="AS15" s="136"/>
      <c r="AT15" s="89"/>
      <c r="AU15" s="89"/>
      <c r="AV15" s="90"/>
      <c r="AW15" s="135"/>
      <c r="AX15" s="89"/>
      <c r="AY15" s="89"/>
      <c r="AZ15" s="90"/>
      <c r="BA15" s="136"/>
      <c r="BB15" s="89"/>
      <c r="BC15" s="89">
        <f t="shared" si="6"/>
        <v>41946.41</v>
      </c>
      <c r="BD15" s="90"/>
      <c r="BE15" s="92" t="s">
        <v>144</v>
      </c>
      <c r="BF15" s="89"/>
      <c r="BG15" s="94"/>
      <c r="BH15" s="90"/>
      <c r="BI15" s="92" t="s">
        <v>144</v>
      </c>
      <c r="BJ15" s="89">
        <v>1916.23</v>
      </c>
      <c r="BK15" s="89">
        <f t="shared" si="7"/>
        <v>43637.3</v>
      </c>
      <c r="BL15" s="90"/>
      <c r="BM15" s="90"/>
      <c r="BN15" s="80"/>
      <c r="BO15" s="92" t="s">
        <v>144</v>
      </c>
      <c r="BP15" s="89"/>
      <c r="BQ15" s="89">
        <f t="shared" si="8"/>
        <v>43637.3</v>
      </c>
      <c r="BR15" s="90"/>
      <c r="BS15" s="80"/>
      <c r="BT15" s="117" t="s">
        <v>171</v>
      </c>
      <c r="BU15" s="89"/>
      <c r="BV15" s="89">
        <v>45821.03</v>
      </c>
      <c r="BW15" s="90"/>
      <c r="BX15" s="80"/>
      <c r="BY15" s="92" t="s">
        <v>144</v>
      </c>
      <c r="BZ15" s="89"/>
      <c r="CA15" s="89">
        <f t="shared" si="9"/>
        <v>43637.3</v>
      </c>
      <c r="CB15" s="90"/>
      <c r="CC15" s="117" t="s">
        <v>171</v>
      </c>
      <c r="CD15" s="89">
        <v>263.14999999999998</v>
      </c>
      <c r="CE15" s="89">
        <f t="shared" si="10"/>
        <v>46084.18</v>
      </c>
      <c r="CF15" s="90"/>
      <c r="CH15" s="80"/>
      <c r="CI15" s="119" t="s">
        <v>171</v>
      </c>
      <c r="CJ15" s="120"/>
      <c r="CK15" s="120">
        <f t="shared" ref="CK15" si="11">CJ15+CE15</f>
        <v>46084.18</v>
      </c>
      <c r="CL15" s="90"/>
      <c r="CM15" s="80"/>
      <c r="CN15" s="152" t="s">
        <v>186</v>
      </c>
      <c r="CO15" s="153"/>
      <c r="CP15" s="153">
        <v>50012.56</v>
      </c>
      <c r="CQ15" s="90"/>
      <c r="CR15" s="80"/>
    </row>
    <row r="16" spans="1:1023" ht="15" customHeight="1" x14ac:dyDescent="0.25">
      <c r="A16" s="87" t="s">
        <v>145</v>
      </c>
      <c r="B16" s="145"/>
      <c r="C16" s="72">
        <v>39435.728333333303</v>
      </c>
      <c r="D16" s="88"/>
      <c r="E16" s="136"/>
      <c r="F16" s="89">
        <v>1056.76166666667</v>
      </c>
      <c r="G16" s="89">
        <f t="shared" si="0"/>
        <v>40492.489999999976</v>
      </c>
      <c r="H16" s="90"/>
      <c r="I16" s="80"/>
      <c r="J16" s="136"/>
      <c r="K16" s="89">
        <v>235.05999999999801</v>
      </c>
      <c r="L16" s="89">
        <f t="shared" si="1"/>
        <v>40727.549999999974</v>
      </c>
      <c r="M16" s="90"/>
      <c r="N16" s="80"/>
      <c r="O16" s="136"/>
      <c r="P16" s="89">
        <f>Q7/30*24</f>
        <v>1073.8640000000014</v>
      </c>
      <c r="Q16" s="89">
        <f t="shared" si="2"/>
        <v>41801.413999999975</v>
      </c>
      <c r="R16" s="90"/>
      <c r="S16" s="80"/>
      <c r="T16" s="136"/>
      <c r="U16" s="89"/>
      <c r="V16" s="89">
        <v>41703.339999999997</v>
      </c>
      <c r="W16" s="90"/>
      <c r="X16" s="80"/>
      <c r="Y16" s="143"/>
      <c r="Z16" s="89">
        <f>AA7/30*24</f>
        <v>-98.776000000000948</v>
      </c>
      <c r="AA16" s="89">
        <f t="shared" si="3"/>
        <v>41702.637999999977</v>
      </c>
      <c r="AB16" s="90"/>
      <c r="AC16" s="136"/>
      <c r="AD16" s="89">
        <v>243.07000000000701</v>
      </c>
      <c r="AE16" s="89">
        <f t="shared" si="4"/>
        <v>41946.41</v>
      </c>
      <c r="AF16" s="90"/>
      <c r="AG16" s="90"/>
      <c r="AH16" s="80"/>
      <c r="AI16" s="136"/>
      <c r="AJ16" s="93">
        <f>AK7/30*24</f>
        <v>-180.27199999999721</v>
      </c>
      <c r="AK16" s="91">
        <f t="shared" si="5"/>
        <v>41766.138000000006</v>
      </c>
      <c r="AL16" s="90"/>
      <c r="AM16" s="80"/>
      <c r="AN16" s="92" t="s">
        <v>146</v>
      </c>
      <c r="AO16" s="89"/>
      <c r="AP16" s="89">
        <v>41721.07</v>
      </c>
      <c r="AQ16" s="90"/>
      <c r="AR16" s="80"/>
      <c r="AS16" s="136"/>
      <c r="AT16" s="96">
        <f>AU7/30*24</f>
        <v>1525.3520000000019</v>
      </c>
      <c r="AU16" s="89"/>
      <c r="AV16" s="90"/>
      <c r="AW16" s="135"/>
      <c r="AX16" s="89"/>
      <c r="AY16" s="89"/>
      <c r="AZ16" s="90"/>
      <c r="BA16" s="136"/>
      <c r="BB16" s="89"/>
      <c r="BC16" s="89">
        <f t="shared" si="6"/>
        <v>43291.490000000005</v>
      </c>
      <c r="BD16" s="90"/>
      <c r="BE16" s="92" t="s">
        <v>146</v>
      </c>
      <c r="BF16" s="89"/>
      <c r="BG16" s="94"/>
      <c r="BH16" s="90"/>
      <c r="BI16" s="92" t="s">
        <v>146</v>
      </c>
      <c r="BJ16" s="89">
        <v>1916.23</v>
      </c>
      <c r="BK16" s="89">
        <f t="shared" si="7"/>
        <v>43637.3</v>
      </c>
      <c r="BL16" s="90"/>
      <c r="BM16" s="90"/>
      <c r="BN16" s="80"/>
      <c r="BO16" s="92" t="s">
        <v>146</v>
      </c>
      <c r="BP16" s="89">
        <f>BQ7/30*24</f>
        <v>1746.9840000000027</v>
      </c>
      <c r="BQ16" s="89">
        <f t="shared" si="8"/>
        <v>45384.284000000007</v>
      </c>
      <c r="BR16" s="90"/>
      <c r="BS16" s="80"/>
      <c r="BT16" s="117" t="s">
        <v>172</v>
      </c>
      <c r="BU16" s="89"/>
      <c r="BV16" s="89">
        <v>45821.03</v>
      </c>
      <c r="BW16" s="90"/>
      <c r="BX16" s="80"/>
      <c r="BY16" s="92" t="s">
        <v>146</v>
      </c>
      <c r="BZ16" s="89">
        <f>CA7/30*24</f>
        <v>210.52000000000115</v>
      </c>
      <c r="CA16" s="89">
        <f t="shared" si="9"/>
        <v>45594.804000000011</v>
      </c>
      <c r="CB16" s="90"/>
      <c r="CC16" s="117" t="s">
        <v>172</v>
      </c>
      <c r="CD16" s="89">
        <v>263.14999999999998</v>
      </c>
      <c r="CE16" s="89">
        <f t="shared" si="10"/>
        <v>46084.18</v>
      </c>
      <c r="CF16" s="90"/>
      <c r="CH16" s="80"/>
      <c r="CI16" s="119" t="s">
        <v>172</v>
      </c>
      <c r="CJ16" s="120"/>
      <c r="CK16" s="120">
        <f t="shared" ref="CK16:CK21" si="12">CJ16+CE16</f>
        <v>46084.18</v>
      </c>
      <c r="CL16" s="90"/>
      <c r="CM16" s="80"/>
      <c r="CN16" s="152" t="s">
        <v>187</v>
      </c>
      <c r="CO16" s="153"/>
      <c r="CP16" s="89">
        <v>50012.56</v>
      </c>
      <c r="CQ16" s="90"/>
      <c r="CR16" s="80"/>
    </row>
    <row r="17" spans="1:96" ht="15" customHeight="1" x14ac:dyDescent="0.25">
      <c r="A17" s="87" t="s">
        <v>147</v>
      </c>
      <c r="B17" s="145"/>
      <c r="C17" s="72">
        <v>39435.728333333303</v>
      </c>
      <c r="D17" s="88"/>
      <c r="E17" s="136"/>
      <c r="F17" s="89">
        <v>1056.76166666667</v>
      </c>
      <c r="G17" s="89">
        <f t="shared" si="0"/>
        <v>40492.489999999976</v>
      </c>
      <c r="H17" s="90"/>
      <c r="I17" s="80"/>
      <c r="J17" s="136"/>
      <c r="K17" s="89">
        <v>235.05999999999801</v>
      </c>
      <c r="L17" s="89">
        <f t="shared" si="1"/>
        <v>40727.549999999974</v>
      </c>
      <c r="M17" s="90"/>
      <c r="N17" s="80"/>
      <c r="O17" s="136"/>
      <c r="P17" s="89">
        <v>1342.3300000000099</v>
      </c>
      <c r="Q17" s="89">
        <f t="shared" si="2"/>
        <v>42069.879999999983</v>
      </c>
      <c r="R17" s="90"/>
      <c r="S17" s="80"/>
      <c r="T17" s="136"/>
      <c r="U17" s="89"/>
      <c r="V17" s="89">
        <v>41703.339999999997</v>
      </c>
      <c r="W17" s="90"/>
      <c r="X17" s="80"/>
      <c r="Y17" s="143"/>
      <c r="Z17" s="89">
        <v>-123.47000000000099</v>
      </c>
      <c r="AA17" s="89">
        <f t="shared" si="3"/>
        <v>41946.409999999982</v>
      </c>
      <c r="AB17" s="90"/>
      <c r="AC17" s="136"/>
      <c r="AD17" s="89">
        <v>243.07000000000701</v>
      </c>
      <c r="AE17" s="89">
        <f t="shared" si="4"/>
        <v>41946.41</v>
      </c>
      <c r="AF17" s="90"/>
      <c r="AG17" s="90"/>
      <c r="AH17" s="80"/>
      <c r="AI17" s="136"/>
      <c r="AJ17" s="89">
        <v>-225.340000000011</v>
      </c>
      <c r="AK17" s="91">
        <f t="shared" si="5"/>
        <v>41721.069999999992</v>
      </c>
      <c r="AL17" s="90"/>
      <c r="AM17" s="80"/>
      <c r="AN17" s="92" t="s">
        <v>148</v>
      </c>
      <c r="AO17" s="89"/>
      <c r="AP17" s="89">
        <v>41721.07</v>
      </c>
      <c r="AQ17" s="90"/>
      <c r="AR17" s="80"/>
      <c r="AS17" s="136"/>
      <c r="AT17" s="97">
        <f>AU7/30*7</f>
        <v>444.89433333333386</v>
      </c>
      <c r="AU17" s="89"/>
      <c r="AV17" s="90"/>
      <c r="AW17" s="135"/>
      <c r="AX17" s="96">
        <f>AY7/30*24</f>
        <v>1532.9839999999967</v>
      </c>
      <c r="AY17" s="89"/>
      <c r="AZ17" s="90"/>
      <c r="BA17" s="136"/>
      <c r="BB17" s="89"/>
      <c r="BC17" s="89">
        <f t="shared" si="6"/>
        <v>43698.948333333326</v>
      </c>
      <c r="BD17" s="90"/>
      <c r="BE17" s="92" t="s">
        <v>148</v>
      </c>
      <c r="BF17" s="89"/>
      <c r="BG17" s="94"/>
      <c r="BH17" s="90"/>
      <c r="BI17" s="92" t="s">
        <v>148</v>
      </c>
      <c r="BJ17" s="89">
        <v>1916.23</v>
      </c>
      <c r="BK17" s="89">
        <f t="shared" si="7"/>
        <v>43637.3</v>
      </c>
      <c r="BL17" s="90"/>
      <c r="BM17" s="90"/>
      <c r="BN17" s="80"/>
      <c r="BO17" s="92" t="s">
        <v>148</v>
      </c>
      <c r="BP17" s="89">
        <v>2183.73</v>
      </c>
      <c r="BQ17" s="89">
        <f t="shared" si="8"/>
        <v>45821.030000000006</v>
      </c>
      <c r="BR17" s="90"/>
      <c r="BS17" s="80"/>
      <c r="BT17" s="117" t="s">
        <v>173</v>
      </c>
      <c r="BU17" s="89"/>
      <c r="BV17" s="89">
        <v>45821.03</v>
      </c>
      <c r="BW17" s="90"/>
      <c r="BX17" s="80"/>
      <c r="BY17" s="92" t="s">
        <v>148</v>
      </c>
      <c r="BZ17" s="89">
        <v>263.14999999999998</v>
      </c>
      <c r="CA17" s="89">
        <f t="shared" si="9"/>
        <v>46084.180000000008</v>
      </c>
      <c r="CB17" s="90"/>
      <c r="CC17" s="117" t="s">
        <v>173</v>
      </c>
      <c r="CD17" s="89">
        <v>263.14999999999998</v>
      </c>
      <c r="CE17" s="89">
        <f t="shared" si="10"/>
        <v>46084.18</v>
      </c>
      <c r="CF17" s="90"/>
      <c r="CH17" s="80"/>
      <c r="CI17" s="119" t="s">
        <v>173</v>
      </c>
      <c r="CJ17" s="120">
        <f>CK7/30*9</f>
        <v>1178.5139999999992</v>
      </c>
      <c r="CK17" s="120">
        <f>CJ17+CE17</f>
        <v>47262.694000000003</v>
      </c>
      <c r="CL17" s="90"/>
      <c r="CM17" s="80"/>
      <c r="CN17" s="152" t="s">
        <v>188</v>
      </c>
      <c r="CO17" s="153"/>
      <c r="CP17" s="153">
        <v>50012.56</v>
      </c>
      <c r="CQ17" s="90"/>
      <c r="CR17" s="80"/>
    </row>
    <row r="18" spans="1:96" ht="15" customHeight="1" x14ac:dyDescent="0.25">
      <c r="A18" s="87" t="s">
        <v>149</v>
      </c>
      <c r="B18" s="145"/>
      <c r="C18" s="72">
        <v>39435.728333333303</v>
      </c>
      <c r="D18" s="88"/>
      <c r="E18" s="136"/>
      <c r="F18" s="89">
        <v>1056.76166666667</v>
      </c>
      <c r="G18" s="89">
        <f t="shared" si="0"/>
        <v>40492.489999999976</v>
      </c>
      <c r="H18" s="90"/>
      <c r="I18" s="80"/>
      <c r="J18" s="136"/>
      <c r="K18" s="89">
        <v>235.05999999999801</v>
      </c>
      <c r="L18" s="89">
        <f t="shared" si="1"/>
        <v>40727.549999999974</v>
      </c>
      <c r="M18" s="90"/>
      <c r="N18" s="80"/>
      <c r="O18" s="136"/>
      <c r="P18" s="89">
        <v>1342.3300000000099</v>
      </c>
      <c r="Q18" s="89">
        <f t="shared" si="2"/>
        <v>42069.879999999983</v>
      </c>
      <c r="R18" s="90"/>
      <c r="S18" s="80"/>
      <c r="T18" s="136"/>
      <c r="U18" s="89"/>
      <c r="V18" s="89">
        <v>41703.339999999997</v>
      </c>
      <c r="W18" s="90"/>
      <c r="X18" s="80"/>
      <c r="Y18" s="143"/>
      <c r="Z18" s="89">
        <v>-123.47000000000099</v>
      </c>
      <c r="AA18" s="89">
        <f t="shared" si="3"/>
        <v>41946.409999999982</v>
      </c>
      <c r="AB18" s="90"/>
      <c r="AC18" s="136"/>
      <c r="AD18" s="89">
        <v>243.07000000000701</v>
      </c>
      <c r="AE18" s="89">
        <f t="shared" si="4"/>
        <v>41946.41</v>
      </c>
      <c r="AF18" s="90"/>
      <c r="AG18" s="90"/>
      <c r="AH18" s="80"/>
      <c r="AI18" s="136"/>
      <c r="AJ18" s="89">
        <v>-225.340000000011</v>
      </c>
      <c r="AK18" s="91">
        <f t="shared" si="5"/>
        <v>41721.069999999992</v>
      </c>
      <c r="AL18" s="90"/>
      <c r="AM18" s="80"/>
      <c r="AN18" s="92" t="s">
        <v>150</v>
      </c>
      <c r="AO18" s="89"/>
      <c r="AP18" s="89">
        <v>41721.07</v>
      </c>
      <c r="AQ18" s="90"/>
      <c r="AR18" s="80"/>
      <c r="AS18" s="136"/>
      <c r="AT18" s="89"/>
      <c r="AU18" s="89"/>
      <c r="AW18" s="135"/>
      <c r="AX18" s="89">
        <v>1916.23</v>
      </c>
      <c r="AY18" s="89"/>
      <c r="AZ18" s="90"/>
      <c r="BA18" s="136"/>
      <c r="BB18" s="89"/>
      <c r="BC18" s="89">
        <f t="shared" si="6"/>
        <v>43637.299999999996</v>
      </c>
      <c r="BD18" s="90"/>
      <c r="BE18" s="92" t="s">
        <v>150</v>
      </c>
      <c r="BF18" s="89"/>
      <c r="BG18" s="94"/>
      <c r="BH18" s="90"/>
      <c r="BI18" s="92" t="s">
        <v>150</v>
      </c>
      <c r="BJ18" s="89">
        <v>1916.23</v>
      </c>
      <c r="BK18" s="89">
        <f t="shared" si="7"/>
        <v>43637.3</v>
      </c>
      <c r="BL18" s="90"/>
      <c r="BM18" s="90"/>
      <c r="BN18" s="80"/>
      <c r="BO18" s="92" t="s">
        <v>150</v>
      </c>
      <c r="BP18" s="89">
        <v>2183.73</v>
      </c>
      <c r="BQ18" s="89">
        <f t="shared" si="8"/>
        <v>45821.030000000006</v>
      </c>
      <c r="BR18" s="90"/>
      <c r="BS18" s="80"/>
      <c r="BT18" s="117" t="s">
        <v>174</v>
      </c>
      <c r="BU18" s="89"/>
      <c r="BV18" s="89">
        <v>45821.03</v>
      </c>
      <c r="BW18" s="90"/>
      <c r="BX18" s="80"/>
      <c r="BY18" s="92" t="s">
        <v>150</v>
      </c>
      <c r="BZ18" s="89">
        <v>263.14999999999998</v>
      </c>
      <c r="CA18" s="89">
        <f t="shared" si="9"/>
        <v>46084.180000000008</v>
      </c>
      <c r="CB18" s="90"/>
      <c r="CC18" s="117" t="s">
        <v>174</v>
      </c>
      <c r="CD18" s="89">
        <v>263.14999999999998</v>
      </c>
      <c r="CE18" s="89">
        <f t="shared" si="10"/>
        <v>46084.18</v>
      </c>
      <c r="CF18" s="90"/>
      <c r="CH18" s="80"/>
      <c r="CI18" s="119" t="s">
        <v>174</v>
      </c>
      <c r="CJ18" s="120">
        <v>3928.38</v>
      </c>
      <c r="CK18" s="120">
        <f>CJ18+CE18</f>
        <v>50012.56</v>
      </c>
      <c r="CL18" s="90"/>
      <c r="CM18" s="80"/>
      <c r="CN18" s="152" t="s">
        <v>189</v>
      </c>
      <c r="CO18" s="153"/>
      <c r="CP18" s="89">
        <v>50012.56</v>
      </c>
      <c r="CQ18" s="90"/>
      <c r="CR18" s="80"/>
    </row>
    <row r="19" spans="1:96" ht="15" customHeight="1" x14ac:dyDescent="0.25">
      <c r="A19" s="87" t="s">
        <v>151</v>
      </c>
      <c r="B19" s="145"/>
      <c r="C19" s="72">
        <v>39435.728333333303</v>
      </c>
      <c r="D19" s="88"/>
      <c r="E19" s="136"/>
      <c r="F19" s="89">
        <v>1056.76166666667</v>
      </c>
      <c r="G19" s="89">
        <f t="shared" si="0"/>
        <v>40492.489999999976</v>
      </c>
      <c r="H19" s="90"/>
      <c r="I19" s="80"/>
      <c r="J19" s="136"/>
      <c r="K19" s="89">
        <v>235.05999999999801</v>
      </c>
      <c r="L19" s="89">
        <f t="shared" si="1"/>
        <v>40727.549999999974</v>
      </c>
      <c r="M19" s="90"/>
      <c r="N19" s="80"/>
      <c r="O19" s="136"/>
      <c r="P19" s="89">
        <v>1342.3300000000099</v>
      </c>
      <c r="Q19" s="89">
        <f t="shared" si="2"/>
        <v>42069.879999999983</v>
      </c>
      <c r="R19" s="90"/>
      <c r="S19" s="80"/>
      <c r="T19" s="136"/>
      <c r="U19" s="89"/>
      <c r="V19" s="89">
        <v>41703.339999999997</v>
      </c>
      <c r="W19" s="90"/>
      <c r="X19" s="80"/>
      <c r="Y19" s="143"/>
      <c r="Z19" s="89">
        <v>-123.47000000000099</v>
      </c>
      <c r="AA19" s="89">
        <f t="shared" si="3"/>
        <v>41946.409999999982</v>
      </c>
      <c r="AB19" s="90"/>
      <c r="AC19" s="136"/>
      <c r="AD19" s="89">
        <v>243.07000000000701</v>
      </c>
      <c r="AE19" s="89">
        <f t="shared" si="4"/>
        <v>41946.41</v>
      </c>
      <c r="AF19" s="90"/>
      <c r="AG19" s="90"/>
      <c r="AH19" s="80"/>
      <c r="AI19" s="136"/>
      <c r="AJ19" s="89">
        <v>-225.340000000011</v>
      </c>
      <c r="AK19" s="91">
        <f t="shared" si="5"/>
        <v>41721.069999999992</v>
      </c>
      <c r="AL19" s="90"/>
      <c r="AM19" s="80"/>
      <c r="AN19" s="92" t="s">
        <v>152</v>
      </c>
      <c r="AO19" s="89"/>
      <c r="AP19" s="89">
        <v>41721.07</v>
      </c>
      <c r="AQ19" s="90"/>
      <c r="AR19" s="80"/>
      <c r="AS19" s="136"/>
      <c r="AT19" s="89"/>
      <c r="AU19" s="89"/>
      <c r="AV19" s="90"/>
      <c r="AW19" s="135"/>
      <c r="AX19" s="97">
        <f>AY7/30*7</f>
        <v>447.12033333333238</v>
      </c>
      <c r="AY19" s="89"/>
      <c r="AZ19" s="98"/>
      <c r="BA19" s="136"/>
      <c r="BB19" s="93">
        <f>BC7/30*24</f>
        <v>1232.0080000000016</v>
      </c>
      <c r="BC19" s="89">
        <f t="shared" si="6"/>
        <v>43400.198333333326</v>
      </c>
      <c r="BD19" s="90"/>
      <c r="BE19" s="92" t="s">
        <v>152</v>
      </c>
      <c r="BF19" s="89"/>
      <c r="BG19" s="94"/>
      <c r="BH19" s="90"/>
      <c r="BI19" s="92" t="s">
        <v>152</v>
      </c>
      <c r="BJ19" s="89">
        <v>1916.23</v>
      </c>
      <c r="BK19" s="89">
        <f t="shared" si="7"/>
        <v>43637.3</v>
      </c>
      <c r="BL19" s="90"/>
      <c r="BM19" s="90"/>
      <c r="BN19" s="80"/>
      <c r="BO19" s="92" t="s">
        <v>152</v>
      </c>
      <c r="BP19" s="89">
        <v>2183.73</v>
      </c>
      <c r="BQ19" s="89">
        <f t="shared" si="8"/>
        <v>45821.030000000006</v>
      </c>
      <c r="BR19" s="90"/>
      <c r="BS19" s="80"/>
      <c r="BT19" s="117" t="s">
        <v>175</v>
      </c>
      <c r="BU19" s="89"/>
      <c r="BV19" s="89">
        <v>45821.03</v>
      </c>
      <c r="BW19" s="90"/>
      <c r="BX19" s="80"/>
      <c r="BY19" s="92" t="s">
        <v>152</v>
      </c>
      <c r="BZ19" s="89">
        <v>263.14999999999998</v>
      </c>
      <c r="CA19" s="89">
        <f t="shared" si="9"/>
        <v>46084.180000000008</v>
      </c>
      <c r="CB19" s="90"/>
      <c r="CC19" s="117" t="s">
        <v>175</v>
      </c>
      <c r="CD19" s="89">
        <v>263.14999999999998</v>
      </c>
      <c r="CE19" s="89">
        <f t="shared" si="10"/>
        <v>46084.18</v>
      </c>
      <c r="CF19" s="90"/>
      <c r="CH19" s="80"/>
      <c r="CI19" s="119" t="s">
        <v>175</v>
      </c>
      <c r="CJ19" s="120">
        <v>3928.38</v>
      </c>
      <c r="CK19" s="120">
        <f t="shared" si="12"/>
        <v>50012.56</v>
      </c>
      <c r="CL19" s="90"/>
      <c r="CM19" s="80"/>
      <c r="CN19" s="152" t="s">
        <v>190</v>
      </c>
      <c r="CO19" s="153"/>
      <c r="CP19" s="153">
        <v>50012.56</v>
      </c>
      <c r="CQ19" s="90"/>
      <c r="CR19" s="80"/>
    </row>
    <row r="20" spans="1:96" ht="15" customHeight="1" x14ac:dyDescent="0.25">
      <c r="A20" s="87" t="s">
        <v>153</v>
      </c>
      <c r="B20" s="145"/>
      <c r="C20" s="72">
        <v>39435.728333333303</v>
      </c>
      <c r="D20" s="88"/>
      <c r="E20" s="136"/>
      <c r="F20" s="89">
        <v>1056.76166666667</v>
      </c>
      <c r="G20" s="89">
        <f t="shared" si="0"/>
        <v>40492.489999999976</v>
      </c>
      <c r="H20" s="90"/>
      <c r="I20" s="80"/>
      <c r="J20" s="136"/>
      <c r="K20" s="89">
        <v>235.05999999999801</v>
      </c>
      <c r="L20" s="89">
        <f t="shared" si="1"/>
        <v>40727.549999999974</v>
      </c>
      <c r="M20" s="90"/>
      <c r="N20" s="80"/>
      <c r="O20" s="136"/>
      <c r="P20" s="89">
        <v>1342.3300000000099</v>
      </c>
      <c r="Q20" s="89">
        <f t="shared" si="2"/>
        <v>42069.879999999983</v>
      </c>
      <c r="R20" s="90"/>
      <c r="S20" s="80"/>
      <c r="T20" s="136"/>
      <c r="U20" s="89"/>
      <c r="V20" s="89">
        <v>41703.339999999997</v>
      </c>
      <c r="W20" s="90"/>
      <c r="X20" s="80"/>
      <c r="Y20" s="143"/>
      <c r="Z20" s="89">
        <v>-123.47000000000099</v>
      </c>
      <c r="AA20" s="89">
        <f t="shared" si="3"/>
        <v>41946.409999999982</v>
      </c>
      <c r="AB20" s="90"/>
      <c r="AC20" s="136"/>
      <c r="AD20" s="89">
        <v>243.07000000000701</v>
      </c>
      <c r="AE20" s="89">
        <f t="shared" si="4"/>
        <v>41946.41</v>
      </c>
      <c r="AF20" s="90"/>
      <c r="AG20" s="90"/>
      <c r="AH20" s="80"/>
      <c r="AI20" s="136"/>
      <c r="AJ20" s="89">
        <v>-225.340000000011</v>
      </c>
      <c r="AK20" s="91">
        <f t="shared" si="5"/>
        <v>41721.069999999992</v>
      </c>
      <c r="AL20" s="90"/>
      <c r="AM20" s="80"/>
      <c r="AN20" s="92" t="s">
        <v>154</v>
      </c>
      <c r="AO20" s="89"/>
      <c r="AP20" s="89">
        <v>41721.07</v>
      </c>
      <c r="AQ20" s="90"/>
      <c r="AR20" s="80"/>
      <c r="AS20" s="136"/>
      <c r="AT20" s="89"/>
      <c r="AU20" s="89"/>
      <c r="AV20" s="90"/>
      <c r="AW20" s="135"/>
      <c r="AX20" s="89"/>
      <c r="AY20" s="89"/>
      <c r="AZ20" s="90"/>
      <c r="BA20" s="136"/>
      <c r="BB20" s="89">
        <v>1540.01</v>
      </c>
      <c r="BC20" s="89">
        <f t="shared" si="6"/>
        <v>43261.079999999994</v>
      </c>
      <c r="BD20" s="90"/>
      <c r="BE20" s="92" t="s">
        <v>154</v>
      </c>
      <c r="BF20" s="89"/>
      <c r="BG20" s="94"/>
      <c r="BH20" s="90"/>
      <c r="BI20" s="92" t="s">
        <v>154</v>
      </c>
      <c r="BJ20" s="89">
        <v>1916.23</v>
      </c>
      <c r="BK20" s="89">
        <f t="shared" si="7"/>
        <v>43637.3</v>
      </c>
      <c r="BL20" s="90"/>
      <c r="BM20" s="90"/>
      <c r="BN20" s="80"/>
      <c r="BO20" s="92" t="s">
        <v>154</v>
      </c>
      <c r="BP20" s="89">
        <v>2183.73</v>
      </c>
      <c r="BQ20" s="89">
        <f t="shared" si="8"/>
        <v>45821.030000000006</v>
      </c>
      <c r="BR20" s="90"/>
      <c r="BS20" s="80"/>
      <c r="BT20" s="117" t="s">
        <v>176</v>
      </c>
      <c r="BU20" s="89"/>
      <c r="BV20" s="89">
        <v>45821.03</v>
      </c>
      <c r="BW20" s="90"/>
      <c r="BX20" s="80"/>
      <c r="BY20" s="92" t="s">
        <v>154</v>
      </c>
      <c r="BZ20" s="89">
        <v>263.14999999999998</v>
      </c>
      <c r="CA20" s="89">
        <f t="shared" si="9"/>
        <v>46084.180000000008</v>
      </c>
      <c r="CB20" s="90"/>
      <c r="CC20" s="117" t="s">
        <v>176</v>
      </c>
      <c r="CD20" s="89">
        <v>263.14999999999998</v>
      </c>
      <c r="CE20" s="89">
        <f t="shared" si="10"/>
        <v>46084.18</v>
      </c>
      <c r="CF20" s="90"/>
      <c r="CH20" s="80"/>
      <c r="CI20" s="119" t="s">
        <v>176</v>
      </c>
      <c r="CJ20" s="120">
        <v>3928.38</v>
      </c>
      <c r="CK20" s="120">
        <f t="shared" si="12"/>
        <v>50012.56</v>
      </c>
      <c r="CL20" s="90"/>
      <c r="CM20" s="80"/>
      <c r="CN20" s="152" t="s">
        <v>191</v>
      </c>
      <c r="CO20" s="153"/>
      <c r="CP20" s="89">
        <v>50012.56</v>
      </c>
      <c r="CQ20" s="90"/>
      <c r="CR20" s="80"/>
    </row>
    <row r="21" spans="1:96" ht="15" customHeight="1" x14ac:dyDescent="0.25">
      <c r="A21" s="87" t="s">
        <v>155</v>
      </c>
      <c r="B21" s="145"/>
      <c r="C21" s="72">
        <v>39435.728333333303</v>
      </c>
      <c r="D21" s="88"/>
      <c r="E21" s="136"/>
      <c r="F21" s="89">
        <v>1056.76166666667</v>
      </c>
      <c r="G21" s="89">
        <f t="shared" si="0"/>
        <v>40492.489999999976</v>
      </c>
      <c r="H21" s="90"/>
      <c r="I21" s="80"/>
      <c r="J21" s="136"/>
      <c r="K21" s="89">
        <v>235.05999999999801</v>
      </c>
      <c r="L21" s="89">
        <f t="shared" si="1"/>
        <v>40727.549999999974</v>
      </c>
      <c r="M21" s="90"/>
      <c r="N21" s="80"/>
      <c r="O21" s="136"/>
      <c r="P21" s="89">
        <v>1342.3300000000099</v>
      </c>
      <c r="Q21" s="89">
        <f t="shared" si="2"/>
        <v>42069.879999999983</v>
      </c>
      <c r="R21" s="90"/>
      <c r="S21" s="80"/>
      <c r="T21" s="136"/>
      <c r="U21" s="89"/>
      <c r="V21" s="89">
        <v>41703.339999999997</v>
      </c>
      <c r="W21" s="90"/>
      <c r="X21" s="80"/>
      <c r="Y21" s="143"/>
      <c r="Z21" s="89">
        <v>-123.47000000000099</v>
      </c>
      <c r="AA21" s="89">
        <f t="shared" si="3"/>
        <v>41946.409999999982</v>
      </c>
      <c r="AB21" s="90"/>
      <c r="AC21" s="136"/>
      <c r="AD21" s="89">
        <v>243.07000000000701</v>
      </c>
      <c r="AE21" s="89">
        <f t="shared" si="4"/>
        <v>41946.41</v>
      </c>
      <c r="AF21" s="90"/>
      <c r="AG21" s="90"/>
      <c r="AH21" s="80"/>
      <c r="AI21" s="136"/>
      <c r="AJ21" s="89">
        <v>-225.340000000011</v>
      </c>
      <c r="AK21" s="91">
        <f t="shared" si="5"/>
        <v>41721.069999999992</v>
      </c>
      <c r="AL21" s="90"/>
      <c r="AM21" s="80"/>
      <c r="AN21" s="92" t="s">
        <v>156</v>
      </c>
      <c r="AO21" s="89"/>
      <c r="AP21" s="89">
        <v>41721.07</v>
      </c>
      <c r="AQ21" s="90"/>
      <c r="AR21" s="80"/>
      <c r="AS21" s="136"/>
      <c r="AT21" s="89"/>
      <c r="AU21" s="89"/>
      <c r="AV21" s="90"/>
      <c r="AW21" s="135"/>
      <c r="AX21" s="89"/>
      <c r="AY21" s="89"/>
      <c r="AZ21" s="90"/>
      <c r="BA21" s="136"/>
      <c r="BB21" s="89">
        <v>1540.01</v>
      </c>
      <c r="BC21" s="89">
        <f t="shared" si="6"/>
        <v>43261.079999999994</v>
      </c>
      <c r="BD21" s="90"/>
      <c r="BE21" s="92" t="s">
        <v>156</v>
      </c>
      <c r="BF21" s="89"/>
      <c r="BG21" s="94"/>
      <c r="BH21" s="90"/>
      <c r="BI21" s="92" t="s">
        <v>156</v>
      </c>
      <c r="BJ21" s="89">
        <v>1916.23</v>
      </c>
      <c r="BK21" s="89">
        <f t="shared" si="7"/>
        <v>43637.3</v>
      </c>
      <c r="BL21" s="90"/>
      <c r="BM21" s="90"/>
      <c r="BN21" s="80"/>
      <c r="BO21" s="92" t="s">
        <v>156</v>
      </c>
      <c r="BP21" s="89">
        <v>2183.73</v>
      </c>
      <c r="BQ21" s="89">
        <f t="shared" si="8"/>
        <v>45821.030000000006</v>
      </c>
      <c r="BR21" s="90"/>
      <c r="BS21" s="80"/>
      <c r="BT21" s="117" t="s">
        <v>177</v>
      </c>
      <c r="BU21" s="89"/>
      <c r="BV21" s="89">
        <v>45821.03</v>
      </c>
      <c r="BW21" s="90"/>
      <c r="BX21" s="80"/>
      <c r="BY21" s="92" t="s">
        <v>156</v>
      </c>
      <c r="BZ21" s="89">
        <v>263.14999999999998</v>
      </c>
      <c r="CA21" s="89">
        <f t="shared" si="9"/>
        <v>46084.180000000008</v>
      </c>
      <c r="CB21" s="90"/>
      <c r="CC21" s="117" t="s">
        <v>177</v>
      </c>
      <c r="CD21" s="89">
        <v>263.14999999999998</v>
      </c>
      <c r="CE21" s="89">
        <f t="shared" si="10"/>
        <v>46084.18</v>
      </c>
      <c r="CF21" s="90"/>
      <c r="CH21" s="80"/>
      <c r="CI21" s="119" t="s">
        <v>177</v>
      </c>
      <c r="CJ21" s="120">
        <v>3928.38</v>
      </c>
      <c r="CK21" s="120">
        <f t="shared" si="12"/>
        <v>50012.56</v>
      </c>
      <c r="CL21" s="90"/>
      <c r="CM21" s="80"/>
      <c r="CN21" s="152" t="s">
        <v>192</v>
      </c>
      <c r="CO21" s="153"/>
      <c r="CP21" s="153">
        <v>50012.56</v>
      </c>
      <c r="CQ21" s="90"/>
      <c r="CR21" s="80"/>
    </row>
    <row r="22" spans="1:96" x14ac:dyDescent="0.25">
      <c r="C22" s="99"/>
      <c r="D22" s="88"/>
      <c r="E22" s="100"/>
      <c r="F22" s="101">
        <f>SUM(F10:F21)</f>
        <v>12681.140000000036</v>
      </c>
      <c r="G22" s="101">
        <f>SUM(G10:G21)</f>
        <v>485909.87999999983</v>
      </c>
      <c r="H22" s="88"/>
      <c r="I22" s="80"/>
      <c r="J22" s="100"/>
      <c r="K22" s="101">
        <f>SUM(K10:K21)</f>
        <v>2820.7199999999771</v>
      </c>
      <c r="L22" s="101">
        <f>SUM(L10:L21)</f>
        <v>488730.5999999998</v>
      </c>
      <c r="M22" s="88"/>
      <c r="N22" s="80"/>
      <c r="O22" s="100"/>
      <c r="P22" s="101">
        <f>SUM(P10:P21)</f>
        <v>7785.5140000000511</v>
      </c>
      <c r="Q22" s="101">
        <f>SUM(Q10:Q21)</f>
        <v>496516.11399999988</v>
      </c>
      <c r="R22" s="88"/>
      <c r="S22" s="80"/>
      <c r="T22" s="100"/>
      <c r="U22" s="101">
        <f>SUM(U10:U21)</f>
        <v>0</v>
      </c>
      <c r="V22" s="101">
        <f>SUM(V10:V21)</f>
        <v>500440.07999999984</v>
      </c>
      <c r="W22" s="88"/>
      <c r="X22" s="80"/>
      <c r="Y22" s="100"/>
      <c r="Z22" s="101">
        <f>SUM(Z10:Z21)</f>
        <v>-716.12600000000589</v>
      </c>
      <c r="AA22" s="102">
        <f>SUM(AA10:AA21)</f>
        <v>495799.98799999972</v>
      </c>
      <c r="AB22" s="88"/>
      <c r="AC22" s="100"/>
      <c r="AD22" s="101">
        <f>SUM(AD10:AD21)</f>
        <v>2916.8400000000843</v>
      </c>
      <c r="AE22" s="101">
        <f>SUM(AE10:AE21)</f>
        <v>503356.92000000016</v>
      </c>
      <c r="AF22" s="88"/>
      <c r="AG22" s="88"/>
      <c r="AH22" s="80"/>
      <c r="AI22" s="100"/>
      <c r="AJ22" s="101">
        <f>SUM(AJ10:AJ21)</f>
        <v>-1306.9720000000523</v>
      </c>
      <c r="AK22" s="101">
        <f>SUM(AK10:AK21)</f>
        <v>502049.94800000003</v>
      </c>
      <c r="AL22" s="88"/>
      <c r="AM22" s="80"/>
      <c r="AN22" s="100"/>
      <c r="AO22" s="101">
        <f>SUM(AO10:AO21)</f>
        <v>0</v>
      </c>
      <c r="AP22" s="101">
        <f>SUM(AP10:AP21)</f>
        <v>500652.84</v>
      </c>
      <c r="AQ22" s="88"/>
      <c r="AR22" s="80"/>
      <c r="AS22" s="100"/>
      <c r="AT22" s="101">
        <f>SUM(AT10:AT21)</f>
        <v>1970.2463333333358</v>
      </c>
      <c r="AU22" s="101">
        <f>SUM(AU10:AU21)</f>
        <v>0</v>
      </c>
      <c r="AV22" s="88"/>
      <c r="AW22" s="100"/>
      <c r="AX22" s="101">
        <f>SUM(AX10:AX21)</f>
        <v>3896.3343333333291</v>
      </c>
      <c r="AY22" s="101">
        <f>SUM(AY10:AY21)</f>
        <v>0</v>
      </c>
      <c r="AZ22" s="88"/>
      <c r="BA22" s="100"/>
      <c r="BB22" s="101">
        <f>SUM(BB10:BB21)</f>
        <v>4312.0280000000021</v>
      </c>
      <c r="BC22" s="101">
        <f>SUM(BC10:BC21)</f>
        <v>512228.55666666664</v>
      </c>
      <c r="BD22" s="88"/>
      <c r="BE22" s="100"/>
      <c r="BF22" s="101">
        <f>SUM(BF10:BF21)</f>
        <v>308.00200000000041</v>
      </c>
      <c r="BG22" s="101">
        <f>SUM(BG10:BG21)</f>
        <v>0</v>
      </c>
      <c r="BH22" s="88"/>
      <c r="BI22" s="100"/>
      <c r="BJ22" s="101">
        <f>SUM(BJ10:BJ21)</f>
        <v>22611.513999999996</v>
      </c>
      <c r="BK22" s="101">
        <f>SUM(BK10:BK21)</f>
        <v>523572.35599999991</v>
      </c>
      <c r="BL22" s="88"/>
      <c r="BM22" s="88"/>
      <c r="BN22" s="80"/>
      <c r="BO22" s="100"/>
      <c r="BP22" s="101">
        <f>SUM(BP10:BP21)</f>
        <v>12665.634000000002</v>
      </c>
      <c r="BQ22" s="101">
        <f>SUM(BQ10:BQ21)</f>
        <v>536237.99000000011</v>
      </c>
      <c r="BR22" s="88"/>
      <c r="BS22" s="80"/>
      <c r="BT22" s="100"/>
      <c r="BU22" s="101">
        <f>SUM(BU10:BU21)</f>
        <v>0</v>
      </c>
      <c r="BV22" s="101">
        <f>SUM(BV10:BV21)</f>
        <v>549852.3600000001</v>
      </c>
      <c r="BW22" s="88"/>
      <c r="BX22" s="80"/>
      <c r="BY22" s="100"/>
      <c r="BZ22" s="101">
        <f>SUM(BZ10:BZ21)</f>
        <v>1526.2700000000009</v>
      </c>
      <c r="CA22" s="101">
        <f>SUM(CA10:CA21)</f>
        <v>537764.26</v>
      </c>
      <c r="CB22" s="88"/>
      <c r="CC22" s="100"/>
      <c r="CD22" s="101">
        <f>SUM(CD10:CD21)</f>
        <v>3157.8000000000006</v>
      </c>
      <c r="CE22" s="101">
        <f>SUM(CE10:CE21)</f>
        <v>553010.16</v>
      </c>
      <c r="CF22" s="88"/>
      <c r="CH22" s="80"/>
      <c r="CI22" s="100"/>
      <c r="CJ22" s="101">
        <f>SUM(CJ10:CJ21)</f>
        <v>16892.034</v>
      </c>
      <c r="CK22" s="101">
        <f>SUM(CK10:CK21)</f>
        <v>569902.19400000002</v>
      </c>
      <c r="CL22" s="88"/>
      <c r="CM22" s="80"/>
      <c r="CN22" s="100"/>
      <c r="CO22" s="101">
        <f>SUM(CO10:CO21)</f>
        <v>0</v>
      </c>
      <c r="CP22" s="101">
        <f>SUM(CP10:CP21)</f>
        <v>600150.72</v>
      </c>
      <c r="CQ22" s="88"/>
      <c r="CR22" s="80"/>
    </row>
    <row r="23" spans="1:96" ht="15.75" thickBot="1" x14ac:dyDescent="0.3">
      <c r="D23" s="88"/>
      <c r="E23" s="100"/>
      <c r="H23" s="88"/>
      <c r="I23" s="80"/>
      <c r="J23" s="100"/>
      <c r="M23" s="88"/>
      <c r="N23" s="80"/>
      <c r="O23" s="100"/>
      <c r="R23" s="88"/>
      <c r="S23" s="80"/>
      <c r="T23" s="100"/>
      <c r="W23" s="88"/>
      <c r="X23" s="80"/>
      <c r="Y23" s="100"/>
      <c r="AB23" s="88"/>
      <c r="AC23" s="100"/>
      <c r="AF23" s="88"/>
      <c r="AG23" s="88"/>
      <c r="AH23" s="80"/>
      <c r="AI23" s="100"/>
      <c r="AL23" s="88"/>
      <c r="AM23" s="80"/>
      <c r="AN23" s="100"/>
      <c r="AQ23" s="88"/>
      <c r="AR23" s="80"/>
      <c r="AS23" s="100"/>
      <c r="AV23" s="88"/>
      <c r="AW23" s="100"/>
      <c r="AZ23" s="88"/>
      <c r="BA23" s="100"/>
      <c r="BD23" s="88"/>
      <c r="BE23" s="100"/>
      <c r="BH23" s="88"/>
      <c r="BI23" s="100"/>
      <c r="BL23" s="88"/>
      <c r="BM23" s="88"/>
      <c r="BN23" s="80"/>
      <c r="BO23" s="100"/>
      <c r="BR23" s="88"/>
      <c r="BS23" s="80"/>
      <c r="BT23" s="100"/>
      <c r="BW23" s="88"/>
      <c r="BX23" s="80"/>
      <c r="BY23" s="100"/>
      <c r="CB23" s="88"/>
      <c r="CC23" s="100"/>
      <c r="CF23" s="88"/>
      <c r="CH23" s="80"/>
      <c r="CI23" s="100"/>
      <c r="CL23" s="88"/>
      <c r="CM23" s="80"/>
      <c r="CN23" s="100"/>
      <c r="CQ23" s="88"/>
      <c r="CR23" s="80"/>
    </row>
    <row r="24" spans="1:96" ht="16.5" thickTop="1" thickBot="1" x14ac:dyDescent="0.3">
      <c r="D24" s="88"/>
      <c r="E24" s="103"/>
      <c r="F24" s="104" t="s">
        <v>157</v>
      </c>
      <c r="H24" s="88"/>
      <c r="I24" s="105"/>
      <c r="J24" s="103"/>
      <c r="K24" s="104" t="s">
        <v>157</v>
      </c>
      <c r="M24" s="88"/>
      <c r="N24" s="105"/>
      <c r="O24" s="103">
        <v>43489</v>
      </c>
      <c r="P24" s="104" t="s">
        <v>157</v>
      </c>
      <c r="R24" s="88"/>
      <c r="S24" s="105"/>
      <c r="T24" s="103"/>
      <c r="U24" s="104" t="s">
        <v>157</v>
      </c>
      <c r="W24" s="88"/>
      <c r="X24" s="105"/>
      <c r="Y24" s="103">
        <v>43489</v>
      </c>
      <c r="Z24" s="104" t="s">
        <v>157</v>
      </c>
      <c r="AB24" s="88"/>
      <c r="AC24" s="103"/>
      <c r="AD24" s="104" t="s">
        <v>157</v>
      </c>
      <c r="AF24" s="88"/>
      <c r="AG24" s="88"/>
      <c r="AH24" s="105"/>
      <c r="AI24" s="103">
        <v>43854</v>
      </c>
      <c r="AJ24" s="104" t="s">
        <v>157</v>
      </c>
      <c r="AL24" s="88"/>
      <c r="AM24" s="105"/>
      <c r="AN24" s="103"/>
      <c r="AO24" s="104" t="s">
        <v>157</v>
      </c>
      <c r="AQ24" s="88"/>
      <c r="AR24" s="105"/>
      <c r="AS24" s="103">
        <v>43854</v>
      </c>
      <c r="AT24" s="104" t="s">
        <v>157</v>
      </c>
      <c r="AV24" s="88"/>
      <c r="AW24" s="103">
        <v>43885</v>
      </c>
      <c r="AX24" s="104" t="s">
        <v>157</v>
      </c>
      <c r="AZ24" s="88"/>
      <c r="BA24" s="103">
        <v>43945</v>
      </c>
      <c r="BB24" s="104" t="s">
        <v>157</v>
      </c>
      <c r="BD24" s="88"/>
      <c r="BE24" s="103">
        <v>44012</v>
      </c>
      <c r="BF24" s="104" t="s">
        <v>157</v>
      </c>
      <c r="BH24" s="88"/>
      <c r="BI24" s="103">
        <v>44036</v>
      </c>
      <c r="BJ24" s="104" t="s">
        <v>157</v>
      </c>
      <c r="BL24" s="88"/>
      <c r="BM24" s="88"/>
      <c r="BN24" s="105"/>
      <c r="BO24" s="103">
        <v>44220</v>
      </c>
      <c r="BP24" s="104" t="s">
        <v>157</v>
      </c>
      <c r="BR24" s="88"/>
      <c r="BS24" s="105"/>
      <c r="BT24" s="103">
        <v>44220</v>
      </c>
      <c r="BU24" s="104" t="s">
        <v>157</v>
      </c>
      <c r="BW24" s="88"/>
      <c r="BX24" s="105"/>
      <c r="BY24" s="103">
        <v>44220</v>
      </c>
      <c r="BZ24" s="104" t="s">
        <v>157</v>
      </c>
      <c r="CB24" s="88"/>
      <c r="CC24" s="103">
        <v>44220</v>
      </c>
      <c r="CD24" s="104" t="s">
        <v>157</v>
      </c>
      <c r="CF24" s="88"/>
      <c r="CH24" s="105"/>
      <c r="CI24" s="103">
        <v>44616</v>
      </c>
      <c r="CJ24" s="104" t="s">
        <v>157</v>
      </c>
      <c r="CL24" s="88"/>
      <c r="CM24" s="105"/>
      <c r="CN24" s="103">
        <v>44616</v>
      </c>
      <c r="CO24" s="104" t="s">
        <v>157</v>
      </c>
      <c r="CQ24" s="88"/>
      <c r="CR24" s="105"/>
    </row>
    <row r="25" spans="1:96" ht="16.5" thickTop="1" thickBot="1" x14ac:dyDescent="0.3">
      <c r="D25" s="88"/>
      <c r="E25" s="106"/>
      <c r="F25" s="107" t="s">
        <v>158</v>
      </c>
      <c r="H25" s="88"/>
      <c r="I25" s="105"/>
      <c r="J25" s="106"/>
      <c r="K25" s="107" t="s">
        <v>158</v>
      </c>
      <c r="M25" s="88"/>
      <c r="N25" s="105"/>
      <c r="O25" s="106">
        <v>43465</v>
      </c>
      <c r="P25" s="107" t="s">
        <v>158</v>
      </c>
      <c r="R25" s="88"/>
      <c r="S25" s="105"/>
      <c r="T25" s="106"/>
      <c r="U25" s="107" t="s">
        <v>158</v>
      </c>
      <c r="W25" s="88"/>
      <c r="X25" s="105"/>
      <c r="Y25" s="106">
        <v>43465</v>
      </c>
      <c r="Z25" s="107" t="s">
        <v>158</v>
      </c>
      <c r="AB25" s="88"/>
      <c r="AC25" s="106"/>
      <c r="AD25" s="107" t="s">
        <v>158</v>
      </c>
      <c r="AF25" s="88"/>
      <c r="AG25" s="88"/>
      <c r="AH25" s="105"/>
      <c r="AI25" s="106">
        <v>43830</v>
      </c>
      <c r="AJ25" s="107" t="s">
        <v>158</v>
      </c>
      <c r="AL25" s="88"/>
      <c r="AM25" s="105"/>
      <c r="AN25" s="106"/>
      <c r="AO25" s="107" t="s">
        <v>158</v>
      </c>
      <c r="AQ25" s="88"/>
      <c r="AR25" s="105"/>
      <c r="AS25" s="106">
        <v>43830</v>
      </c>
      <c r="AT25" s="107" t="s">
        <v>158</v>
      </c>
      <c r="AV25" s="88"/>
      <c r="AW25" s="106">
        <v>43861</v>
      </c>
      <c r="AX25" s="107" t="s">
        <v>158</v>
      </c>
      <c r="AZ25" s="88"/>
      <c r="BA25" s="106">
        <v>43921</v>
      </c>
      <c r="BB25" s="107" t="s">
        <v>158</v>
      </c>
      <c r="BD25" s="88"/>
      <c r="BE25" s="106">
        <v>44006</v>
      </c>
      <c r="BF25" s="107" t="s">
        <v>158</v>
      </c>
      <c r="BH25" s="88"/>
      <c r="BI25" s="106">
        <v>44012</v>
      </c>
      <c r="BJ25" s="107" t="s">
        <v>158</v>
      </c>
      <c r="BL25" s="88"/>
      <c r="BM25" s="88"/>
      <c r="BN25" s="105"/>
      <c r="BO25" s="106">
        <v>44196</v>
      </c>
      <c r="BP25" s="107" t="s">
        <v>158</v>
      </c>
      <c r="BR25" s="88"/>
      <c r="BS25" s="105"/>
      <c r="BT25" s="106">
        <v>44196</v>
      </c>
      <c r="BU25" s="107" t="s">
        <v>158</v>
      </c>
      <c r="BW25" s="88"/>
      <c r="BX25" s="105"/>
      <c r="BY25" s="106">
        <v>44196</v>
      </c>
      <c r="BZ25" s="107" t="s">
        <v>158</v>
      </c>
      <c r="CB25" s="88"/>
      <c r="CC25" s="106">
        <v>44196</v>
      </c>
      <c r="CD25" s="107" t="s">
        <v>158</v>
      </c>
      <c r="CF25" s="88"/>
      <c r="CH25" s="105"/>
      <c r="CI25" s="106">
        <v>44607</v>
      </c>
      <c r="CJ25" s="107" t="s">
        <v>158</v>
      </c>
      <c r="CL25" s="88"/>
      <c r="CM25" s="105"/>
      <c r="CN25" s="106">
        <v>44607</v>
      </c>
      <c r="CO25" s="107" t="s">
        <v>158</v>
      </c>
      <c r="CQ25" s="88"/>
      <c r="CR25" s="105"/>
    </row>
    <row r="26" spans="1:96" ht="21.75" thickTop="1" x14ac:dyDescent="0.25">
      <c r="C26" s="108"/>
      <c r="D26" s="88"/>
      <c r="E26" s="109"/>
      <c r="F26" s="110" t="s">
        <v>129</v>
      </c>
      <c r="H26" s="88"/>
      <c r="I26" s="105"/>
      <c r="J26" s="109"/>
      <c r="K26" s="110" t="s">
        <v>129</v>
      </c>
      <c r="M26" s="88"/>
      <c r="N26" s="105"/>
      <c r="O26" s="109">
        <f>O24-O25</f>
        <v>24</v>
      </c>
      <c r="P26" s="110" t="s">
        <v>129</v>
      </c>
      <c r="R26" s="88"/>
      <c r="S26" s="105"/>
      <c r="T26" s="109"/>
      <c r="U26" s="110" t="s">
        <v>129</v>
      </c>
      <c r="W26" s="88"/>
      <c r="X26" s="105"/>
      <c r="Y26" s="109">
        <f>Y24-Y25</f>
        <v>24</v>
      </c>
      <c r="Z26" s="110" t="s">
        <v>129</v>
      </c>
      <c r="AB26" s="88"/>
      <c r="AC26" s="109"/>
      <c r="AD26" s="110" t="s">
        <v>129</v>
      </c>
      <c r="AF26" s="88"/>
      <c r="AG26" s="88"/>
      <c r="AH26" s="105"/>
      <c r="AI26" s="109">
        <f>AI24-AI25</f>
        <v>24</v>
      </c>
      <c r="AJ26" s="110" t="s">
        <v>129</v>
      </c>
      <c r="AL26" s="88"/>
      <c r="AM26" s="105"/>
      <c r="AN26" s="109"/>
      <c r="AO26" s="110" t="s">
        <v>129</v>
      </c>
      <c r="AQ26" s="88"/>
      <c r="AR26" s="105"/>
      <c r="AS26" s="111">
        <f>AS24-AS25</f>
        <v>24</v>
      </c>
      <c r="AT26" s="110" t="s">
        <v>129</v>
      </c>
      <c r="AV26" s="88"/>
      <c r="AW26" s="111">
        <f>AW24-AW25</f>
        <v>24</v>
      </c>
      <c r="AX26" s="110" t="s">
        <v>129</v>
      </c>
      <c r="AZ26" s="88"/>
      <c r="BA26" s="109">
        <f>BA24-BA25</f>
        <v>24</v>
      </c>
      <c r="BB26" s="110" t="s">
        <v>129</v>
      </c>
      <c r="BD26" s="88"/>
      <c r="BE26" s="109">
        <f>BE24-BE25</f>
        <v>6</v>
      </c>
      <c r="BF26" s="110" t="s">
        <v>129</v>
      </c>
      <c r="BH26" s="88"/>
      <c r="BI26" s="109">
        <f>BI24-BI25</f>
        <v>24</v>
      </c>
      <c r="BJ26" s="110" t="s">
        <v>129</v>
      </c>
      <c r="BL26" s="88"/>
      <c r="BM26" s="88"/>
      <c r="BN26" s="105"/>
      <c r="BO26" s="109">
        <f>BO24-BO25</f>
        <v>24</v>
      </c>
      <c r="BP26" s="110" t="s">
        <v>129</v>
      </c>
      <c r="BR26" s="88"/>
      <c r="BS26" s="105"/>
      <c r="BT26" s="109">
        <f>BT24-BT25</f>
        <v>24</v>
      </c>
      <c r="BU26" s="110" t="s">
        <v>129</v>
      </c>
      <c r="BW26" s="88"/>
      <c r="BX26" s="105"/>
      <c r="BY26" s="109">
        <f>BY24-BY25</f>
        <v>24</v>
      </c>
      <c r="BZ26" s="110" t="s">
        <v>129</v>
      </c>
      <c r="CB26" s="88"/>
      <c r="CC26" s="109">
        <f>CC24-CC25</f>
        <v>24</v>
      </c>
      <c r="CD26" s="110" t="s">
        <v>129</v>
      </c>
      <c r="CF26" s="88"/>
      <c r="CH26" s="105"/>
      <c r="CI26" s="109">
        <f>CI24-CI25</f>
        <v>9</v>
      </c>
      <c r="CJ26" s="110" t="s">
        <v>129</v>
      </c>
      <c r="CL26" s="88"/>
      <c r="CM26" s="105"/>
      <c r="CN26" s="109">
        <f>CN24-CN25</f>
        <v>9</v>
      </c>
      <c r="CO26" s="110" t="s">
        <v>129</v>
      </c>
      <c r="CQ26" s="88"/>
      <c r="CR26" s="105"/>
    </row>
    <row r="27" spans="1:96" ht="15.75" thickBot="1" x14ac:dyDescent="0.3">
      <c r="F27" s="107"/>
      <c r="K27" s="107"/>
      <c r="P27" s="107"/>
      <c r="U27" s="107"/>
      <c r="Z27" s="107"/>
      <c r="AD27" s="107"/>
      <c r="AJ27" s="107"/>
      <c r="AO27" s="107"/>
      <c r="AT27" s="107"/>
      <c r="AX27" s="107"/>
      <c r="BB27" s="107"/>
      <c r="BF27" s="107"/>
      <c r="BJ27" s="107"/>
      <c r="BP27" s="107"/>
      <c r="BU27" s="107"/>
      <c r="BZ27" s="107"/>
      <c r="CD27" s="107"/>
      <c r="CJ27" s="107"/>
      <c r="CO27" s="107"/>
    </row>
    <row r="28" spans="1:96" ht="16.5" thickTop="1" thickBot="1" x14ac:dyDescent="0.3">
      <c r="E28" s="112"/>
      <c r="J28" s="112"/>
      <c r="O28" s="112"/>
      <c r="T28" s="112"/>
      <c r="Y28" s="112"/>
      <c r="AC28" s="112"/>
      <c r="AI28" s="112"/>
      <c r="AN28" s="112"/>
      <c r="AS28" s="103">
        <v>43861</v>
      </c>
      <c r="AT28" s="104" t="s">
        <v>157</v>
      </c>
      <c r="AW28" s="103">
        <v>43921</v>
      </c>
      <c r="AX28" s="104" t="s">
        <v>157</v>
      </c>
      <c r="BA28" s="112"/>
      <c r="BE28" s="112"/>
      <c r="BI28" s="112"/>
      <c r="BO28" s="112"/>
      <c r="BT28" s="112"/>
      <c r="BY28" s="112"/>
      <c r="CC28" s="112"/>
      <c r="CI28" s="112"/>
      <c r="CN28" s="112"/>
    </row>
    <row r="29" spans="1:96" ht="16.5" thickTop="1" thickBot="1" x14ac:dyDescent="0.3">
      <c r="E29" s="112"/>
      <c r="F29" s="104" t="s">
        <v>157</v>
      </c>
      <c r="J29" s="112"/>
      <c r="K29" s="104" t="s">
        <v>157</v>
      </c>
      <c r="O29" s="112"/>
      <c r="P29" s="104" t="s">
        <v>157</v>
      </c>
      <c r="T29" s="112"/>
      <c r="U29" s="104" t="s">
        <v>157</v>
      </c>
      <c r="Y29" s="112"/>
      <c r="Z29" s="104" t="s">
        <v>157</v>
      </c>
      <c r="AC29" s="112"/>
      <c r="AD29" s="104" t="s">
        <v>157</v>
      </c>
      <c r="AI29" s="112"/>
      <c r="AJ29" s="104" t="s">
        <v>157</v>
      </c>
      <c r="AN29" s="112"/>
      <c r="AO29" s="104" t="s">
        <v>157</v>
      </c>
      <c r="AS29" s="106">
        <v>43854</v>
      </c>
      <c r="AT29" s="107" t="s">
        <v>158</v>
      </c>
      <c r="AW29" s="106">
        <v>43914</v>
      </c>
      <c r="AX29" s="107" t="s">
        <v>158</v>
      </c>
      <c r="BA29" s="112"/>
      <c r="BB29" s="104" t="s">
        <v>157</v>
      </c>
      <c r="BE29" s="112"/>
      <c r="BF29" s="104" t="s">
        <v>157</v>
      </c>
      <c r="BI29" s="112"/>
      <c r="BJ29" s="104" t="s">
        <v>157</v>
      </c>
      <c r="BO29" s="112"/>
      <c r="BP29" s="104" t="s">
        <v>157</v>
      </c>
      <c r="BT29" s="112"/>
      <c r="BU29" s="104" t="s">
        <v>157</v>
      </c>
      <c r="BY29" s="112"/>
      <c r="BZ29" s="104" t="s">
        <v>157</v>
      </c>
      <c r="CC29" s="112"/>
      <c r="CD29" s="104" t="s">
        <v>157</v>
      </c>
      <c r="CI29" s="112"/>
      <c r="CJ29" s="104" t="s">
        <v>157</v>
      </c>
      <c r="CN29" s="112"/>
      <c r="CO29" s="104" t="s">
        <v>157</v>
      </c>
    </row>
    <row r="30" spans="1:96" ht="15.75" thickTop="1" x14ac:dyDescent="0.25">
      <c r="E30" s="113"/>
      <c r="F30" s="60" t="s">
        <v>159</v>
      </c>
      <c r="J30" s="113"/>
      <c r="K30" s="60" t="s">
        <v>159</v>
      </c>
      <c r="O30" s="113"/>
      <c r="P30" s="60" t="s">
        <v>159</v>
      </c>
      <c r="T30" s="113"/>
      <c r="U30" s="60" t="s">
        <v>159</v>
      </c>
      <c r="Y30" s="113"/>
      <c r="Z30" s="60" t="s">
        <v>159</v>
      </c>
      <c r="AC30" s="113"/>
      <c r="AD30" s="60" t="s">
        <v>159</v>
      </c>
      <c r="AI30" s="113"/>
      <c r="AJ30" s="60" t="s">
        <v>159</v>
      </c>
      <c r="AN30" s="113"/>
      <c r="AO30" s="60" t="s">
        <v>159</v>
      </c>
      <c r="AS30" s="114">
        <f>AS28-AS29</f>
        <v>7</v>
      </c>
      <c r="AT30" s="110" t="s">
        <v>129</v>
      </c>
      <c r="AW30" s="114">
        <f>AW28-AW29</f>
        <v>7</v>
      </c>
      <c r="AX30" s="110" t="s">
        <v>129</v>
      </c>
      <c r="BA30" s="113"/>
      <c r="BB30" s="60" t="s">
        <v>159</v>
      </c>
      <c r="BE30" s="113"/>
      <c r="BF30" s="60" t="s">
        <v>159</v>
      </c>
      <c r="BI30" s="113"/>
      <c r="BJ30" s="60" t="s">
        <v>159</v>
      </c>
      <c r="BO30" s="113"/>
      <c r="BP30" s="60" t="s">
        <v>159</v>
      </c>
      <c r="BT30" s="113"/>
      <c r="BU30" s="60" t="s">
        <v>159</v>
      </c>
      <c r="BY30" s="113"/>
      <c r="BZ30" s="60" t="s">
        <v>159</v>
      </c>
      <c r="CC30" s="113"/>
      <c r="CD30" s="60" t="s">
        <v>159</v>
      </c>
      <c r="CI30" s="113"/>
      <c r="CJ30" s="60" t="s">
        <v>159</v>
      </c>
      <c r="CN30" s="113"/>
      <c r="CO30" s="60" t="s">
        <v>159</v>
      </c>
    </row>
    <row r="31" spans="1:96" x14ac:dyDescent="0.25">
      <c r="E31" s="113"/>
      <c r="J31" s="113"/>
      <c r="O31" s="113"/>
      <c r="T31" s="113"/>
      <c r="Y31" s="113"/>
      <c r="AC31" s="113"/>
      <c r="AI31" s="113"/>
      <c r="AN31" s="113"/>
      <c r="AS31" s="113"/>
      <c r="AW31" s="113"/>
      <c r="AX31" s="104" t="s">
        <v>157</v>
      </c>
      <c r="BA31" s="113"/>
      <c r="BE31" s="113"/>
      <c r="BI31" s="113"/>
      <c r="BO31" s="113"/>
      <c r="BT31" s="113"/>
      <c r="BY31" s="113"/>
      <c r="CC31" s="113"/>
      <c r="CI31" s="113"/>
      <c r="CN31" s="113"/>
    </row>
    <row r="32" spans="1:96" x14ac:dyDescent="0.25">
      <c r="AT32" s="104" t="s">
        <v>157</v>
      </c>
      <c r="AX32" s="60" t="s">
        <v>159</v>
      </c>
    </row>
    <row r="33" spans="46:46" x14ac:dyDescent="0.25">
      <c r="AT33" s="60" t="s">
        <v>159</v>
      </c>
    </row>
  </sheetData>
  <mergeCells count="94">
    <mergeCell ref="CN3:CQ3"/>
    <mergeCell ref="CR3:CR6"/>
    <mergeCell ref="CN4:CQ4"/>
    <mergeCell ref="CN5:CQ5"/>
    <mergeCell ref="CN8:CO8"/>
    <mergeCell ref="B3:D3"/>
    <mergeCell ref="E3:H3"/>
    <mergeCell ref="I3:I6"/>
    <mergeCell ref="J3:M3"/>
    <mergeCell ref="N3:N6"/>
    <mergeCell ref="B5:D5"/>
    <mergeCell ref="E5:H5"/>
    <mergeCell ref="J5:M5"/>
    <mergeCell ref="B4:D4"/>
    <mergeCell ref="E4:H4"/>
    <mergeCell ref="J4:M4"/>
    <mergeCell ref="B6:B7"/>
    <mergeCell ref="O3:R3"/>
    <mergeCell ref="S3:S6"/>
    <mergeCell ref="T3:W3"/>
    <mergeCell ref="X3:X6"/>
    <mergeCell ref="Y3:AG3"/>
    <mergeCell ref="O5:R5"/>
    <mergeCell ref="T5:W5"/>
    <mergeCell ref="Y5:AB5"/>
    <mergeCell ref="AC5:AF5"/>
    <mergeCell ref="Y4:AG4"/>
    <mergeCell ref="O4:R4"/>
    <mergeCell ref="T4:W4"/>
    <mergeCell ref="CC4:CF4"/>
    <mergeCell ref="AS3:BM3"/>
    <mergeCell ref="BN3:BN6"/>
    <mergeCell ref="BO3:BR3"/>
    <mergeCell ref="BS3:BS6"/>
    <mergeCell ref="BT3:BW3"/>
    <mergeCell ref="AS5:AV5"/>
    <mergeCell ref="AW5:AZ5"/>
    <mergeCell ref="BA5:BD5"/>
    <mergeCell ref="BE5:BH5"/>
    <mergeCell ref="BI5:BL5"/>
    <mergeCell ref="BO5:BR5"/>
    <mergeCell ref="BT5:BW5"/>
    <mergeCell ref="BY4:CB4"/>
    <mergeCell ref="AI4:AL4"/>
    <mergeCell ref="AN4:AQ4"/>
    <mergeCell ref="AS4:BM4"/>
    <mergeCell ref="BO4:BR4"/>
    <mergeCell ref="AH3:AH6"/>
    <mergeCell ref="AI3:AL3"/>
    <mergeCell ref="AM3:AM6"/>
    <mergeCell ref="AN3:AQ3"/>
    <mergeCell ref="AR3:AR6"/>
    <mergeCell ref="AI5:AL5"/>
    <mergeCell ref="AN5:AQ5"/>
    <mergeCell ref="AS8:AT8"/>
    <mergeCell ref="AW8:AX8"/>
    <mergeCell ref="BA8:BB8"/>
    <mergeCell ref="BE8:BF8"/>
    <mergeCell ref="BX3:BX6"/>
    <mergeCell ref="BT4:BW4"/>
    <mergeCell ref="T8:U8"/>
    <mergeCell ref="Y8:Z8"/>
    <mergeCell ref="AC8:AD8"/>
    <mergeCell ref="AI8:AJ8"/>
    <mergeCell ref="AN8:AO8"/>
    <mergeCell ref="B8:C8"/>
    <mergeCell ref="E8:F8"/>
    <mergeCell ref="J8:K8"/>
    <mergeCell ref="O8:P8"/>
    <mergeCell ref="B10:B21"/>
    <mergeCell ref="E10:E21"/>
    <mergeCell ref="J10:J21"/>
    <mergeCell ref="O10:O21"/>
    <mergeCell ref="T10:T21"/>
    <mergeCell ref="Y10:Y21"/>
    <mergeCell ref="AC10:AC21"/>
    <mergeCell ref="AI10:AI21"/>
    <mergeCell ref="AS10:AS21"/>
    <mergeCell ref="AW10:AW21"/>
    <mergeCell ref="BA10:BA21"/>
    <mergeCell ref="CM3:CM6"/>
    <mergeCell ref="CI4:CL4"/>
    <mergeCell ref="CI5:CL5"/>
    <mergeCell ref="CI8:CJ8"/>
    <mergeCell ref="CI3:CL3"/>
    <mergeCell ref="BI8:BJ8"/>
    <mergeCell ref="BO8:BP8"/>
    <mergeCell ref="BT8:BU8"/>
    <mergeCell ref="BY8:BZ8"/>
    <mergeCell ref="CC8:CD8"/>
    <mergeCell ref="BY5:CB5"/>
    <mergeCell ref="CC5:CF5"/>
    <mergeCell ref="BY3:CF3"/>
    <mergeCell ref="CH3:CH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BRUNO HENRIQUE DOMINGOS RAMOS</cp:lastModifiedBy>
  <cp:revision>3</cp:revision>
  <dcterms:created xsi:type="dcterms:W3CDTF">2018-03-05T11:36:05Z</dcterms:created>
  <dcterms:modified xsi:type="dcterms:W3CDTF">2022-05-11T13:57:32Z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