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Resumo por item" sheetId="2" r:id="rId5"/>
    <sheet state="visible" name="Cronograma" sheetId="3" r:id="rId6"/>
  </sheets>
  <definedNames/>
  <calcPr/>
  <extLst>
    <ext uri="GoogleSheetsCustomDataVersion1">
      <go:sheetsCustomData xmlns:go="http://customooxmlschemas.google.com/" r:id="rId7" roundtripDataSignature="AMtx7mi3SdAhDKsAeMPM6zaUn33cTiv68w=="/>
    </ext>
  </extLst>
</workbook>
</file>

<file path=xl/sharedStrings.xml><?xml version="1.0" encoding="utf-8"?>
<sst xmlns="http://schemas.openxmlformats.org/spreadsheetml/2006/main" count="1011" uniqueCount="247">
  <si>
    <t>Planilha de Controle de Contratos</t>
  </si>
  <si>
    <t>Contrato 34/2017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</si>
  <si>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</si>
  <si>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</si>
  <si>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</si>
  <si>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</si>
  <si>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</si>
  <si>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</si>
  <si>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</si>
  <si>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</si>
  <si>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>01/07/2017 a 30/06/2018</t>
  </si>
  <si>
    <t>TA 01/2017 - 01/07/2017</t>
  </si>
  <si>
    <t>Supressão</t>
  </si>
  <si>
    <t>Portaria 815 - 05/07/2017</t>
  </si>
  <si>
    <t>Fiscal</t>
  </si>
  <si>
    <t>TA 02/2017 - 07/12/2017</t>
  </si>
  <si>
    <t xml:space="preserve">APOSTILAMENTO 01/2018 </t>
  </si>
  <si>
    <t>Acréscimo</t>
  </si>
  <si>
    <t>23208.002326/2018-26</t>
  </si>
  <si>
    <t>TA 01/2018 - 07/12/2017</t>
  </si>
  <si>
    <t>23208.002437/2018-36</t>
  </si>
  <si>
    <t xml:space="preserve">APOSTILAMENTO 02/2018 </t>
  </si>
  <si>
    <t>Repactuação</t>
  </si>
  <si>
    <t>23714.000446/2018-72</t>
  </si>
  <si>
    <t>TA 02/2018 - 01/07/2018</t>
  </si>
  <si>
    <t>PRORROGAÇÃO</t>
  </si>
  <si>
    <t>01/07/2018 a 30/06/2019</t>
  </si>
  <si>
    <t>23714.000419/2018-25</t>
  </si>
  <si>
    <t>TA 03/2018 - 01/07/2018</t>
  </si>
  <si>
    <t>23714.000507/2018-74</t>
  </si>
  <si>
    <t>TA 06/2019 -25/03/2019</t>
  </si>
  <si>
    <t>23714.000213/2019-17</t>
  </si>
  <si>
    <t>TA 07/2019 - 01/07/2019</t>
  </si>
  <si>
    <t>01/07/2019 a 30/06/2020</t>
  </si>
  <si>
    <t>23714.000429/2019-74</t>
  </si>
  <si>
    <t xml:space="preserve">APOSTILAMENTO 03/2019 </t>
  </si>
  <si>
    <t>23714.000502/2019-16</t>
  </si>
  <si>
    <t>Portaria 1458 - 21/11/2019</t>
  </si>
  <si>
    <t>23714.001005/2019-27</t>
  </si>
  <si>
    <t>APOSTILAMENTO 04/2020 - 01/01/2020</t>
  </si>
  <si>
    <t>23714.000094/2020-28</t>
  </si>
  <si>
    <t>APOSTILAMENTO 05/2020 - 01/03/2020</t>
  </si>
  <si>
    <t>Correção textual</t>
  </si>
  <si>
    <t>23208.001224/2020-60</t>
  </si>
  <si>
    <t>APOSTILAMENTO 06/2020 - 01/03/2020</t>
  </si>
  <si>
    <t>23208.001225/2020-12</t>
  </si>
  <si>
    <t>TA 08/2020 - 01/03/2020</t>
  </si>
  <si>
    <t>23714.000027/2020-11</t>
  </si>
  <si>
    <t>TA 09/2020 - 09/03/2020 -09/03/2020</t>
  </si>
  <si>
    <t>23714.000030/2020-27</t>
  </si>
  <si>
    <t>Portaria 424/2020 -02/04/2020</t>
  </si>
  <si>
    <t>23714.000231/2020-24</t>
  </si>
  <si>
    <t>TA  10/2020 - 01/07/2020</t>
  </si>
  <si>
    <t>01/07/2020 a 30/06/2021</t>
  </si>
  <si>
    <t>23714.000294/2020-81</t>
  </si>
  <si>
    <t>Portaria 826/2020 - 30/07/2020</t>
  </si>
  <si>
    <t>23714.000577/2020-22</t>
  </si>
  <si>
    <t>APOSTILAMENTO 07/2021 – 01/01/2021</t>
  </si>
  <si>
    <t>23714.000083/2021-29</t>
  </si>
  <si>
    <t>TA 11/2021 - 19/04/2021</t>
  </si>
  <si>
    <t>01/07/2021 a 30/06/2022</t>
  </si>
  <si>
    <t>23714.000382/2021-63</t>
  </si>
  <si>
    <t>TA 12/2021 - 20/09/2021</t>
  </si>
  <si>
    <t>23714.000995/2021-09</t>
  </si>
  <si>
    <t>APOSTILAMENTO 08/2022 – 11/04/2022</t>
  </si>
  <si>
    <t>23714.000145/2022-83</t>
  </si>
  <si>
    <t>ADITIVO Nº 13/2022 - 09/05/2022</t>
  </si>
  <si>
    <t>Prorrogação</t>
  </si>
  <si>
    <t>01/07/2022 a 31/12/2022</t>
  </si>
  <si>
    <t>23714.000614/2022-64</t>
  </si>
  <si>
    <t xml:space="preserve">Valor total do Contrato </t>
  </si>
  <si>
    <t>CONTRATO 34/2017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</si>
  <si>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</si>
  <si>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</si>
  <si>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</si>
  <si>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</si>
  <si>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</si>
  <si>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</si>
  <si>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Auxiliar de limpeza II (com insalubridade)</t>
  </si>
  <si>
    <t>Porteiro</t>
  </si>
  <si>
    <t xml:space="preserve">zelador </t>
  </si>
  <si>
    <t>motorista (carteira D)</t>
  </si>
  <si>
    <t>Técnico de manutenção de Informática</t>
  </si>
  <si>
    <t>Vigia noturno</t>
  </si>
  <si>
    <t>Diárias, horas extras e adicional noturno para motorista</t>
  </si>
  <si>
    <t>TOTAL</t>
  </si>
  <si>
    <t>TA 01/2017 - Supressão posto de motorista - 01/07/2017</t>
  </si>
  <si>
    <t>DIFERENÇA MENSAL DOS VALORES</t>
  </si>
  <si>
    <t>DIFERENÇA ANUAL DOS VALORES</t>
  </si>
  <si>
    <t>TA 02/2017  - Supressão das diárias para motorista e do técnico informática - 07/12/2017</t>
  </si>
  <si>
    <t>APOSTILAMENTO 01/2017 - Diferença de R$ 0,60 no item 16</t>
  </si>
  <si>
    <t>TA 1/2018  - Supressão das diárias para motorista e do técnico informática - 07/12/2017</t>
  </si>
  <si>
    <t>APOSTILAMENTO 02/2018 - REPACTUAÇÃ0 - JAN E FEVEREIRO 2018</t>
  </si>
  <si>
    <t>1º Período</t>
  </si>
  <si>
    <t>2º Período - MARÇO 2018</t>
  </si>
  <si>
    <t>TA 03/2018 - Acréscimo  (UNIFORME) - a partir de 01/07/2018</t>
  </si>
  <si>
    <t>TA 06/2019 - Acréscimo  (adicional noturno porteiro) - a partir de 01/01/2019</t>
  </si>
  <si>
    <t>Porteiro com Adicional noturno</t>
  </si>
  <si>
    <t>APOSTILAMENTO 03/2019 - Repactuação - 01/01/2019</t>
  </si>
  <si>
    <t>APOSTILAMENTO 04/2020 - Repactuação - 01/01/2020</t>
  </si>
  <si>
    <t>1º Período 01/01/2020 a 31/01/2020</t>
  </si>
  <si>
    <t>2º Período - a partir de 01/02/2020</t>
  </si>
  <si>
    <t>TA 8/2020 - SUPRESSÃO 1 item 16 - 01/03/2020</t>
  </si>
  <si>
    <t>TA 9/2020 - ACRÉSCIMO 1 item 16 (sem insalubridade e com adicional de copeira) - 09/03/2020</t>
  </si>
  <si>
    <t>Auxiliar de limpeza II (com adicional de copeira)</t>
  </si>
  <si>
    <t>APOSTILAMENTO 07/2021 - Repactuação – 01/01/2021</t>
  </si>
  <si>
    <t>1º Período 01/01/2021 a 16/01/2021</t>
  </si>
  <si>
    <t>2º Período - a partir de 17/01/2021</t>
  </si>
  <si>
    <t>TERMO ADITIVO N° 12/2021 - Acréscimo</t>
  </si>
  <si>
    <t>A partir de 20/10/2021</t>
  </si>
  <si>
    <t xml:space="preserve">Zelador </t>
  </si>
  <si>
    <t>Motorista (carteira D)</t>
  </si>
  <si>
    <t>APOSTILAMENTO 08/2022 - REPACTUAÇÃO</t>
  </si>
  <si>
    <t>A partir de 01/01/2022</t>
  </si>
  <si>
    <t>ADITIVO 01/2017 - SUPRESSÃO</t>
  </si>
  <si>
    <t>Valor Acumulado</t>
  </si>
  <si>
    <t>ADITIVO 02/2017 - SUPRESSÃO</t>
  </si>
  <si>
    <t xml:space="preserve"> TA 01/2018 - SUPRESSÃO</t>
  </si>
  <si>
    <t>APOSTILAMENTO 02/2018 - REPACTUAÇÃO</t>
  </si>
  <si>
    <t>TA 02/2018 - PRORROGAÇÃO</t>
  </si>
  <si>
    <t>TA 03/2018 - ACRESCIMO</t>
  </si>
  <si>
    <t>ADITIVO 03/2018 - ACRESCIMO</t>
  </si>
  <si>
    <t xml:space="preserve">Aditivo 06/2019 - Acréscimo </t>
  </si>
  <si>
    <t xml:space="preserve">Aditivo 07/2019 - Prorrogação </t>
  </si>
  <si>
    <t>APOSTILAMENTO 3/2019 - REPACTUAÇÃO</t>
  </si>
  <si>
    <t>APOSTILAMENTO 04/2020 - REPACTUAÇÃO</t>
  </si>
  <si>
    <t xml:space="preserve">Aditivo 08/2020 - SUPRESSAO </t>
  </si>
  <si>
    <t xml:space="preserve">Aditivo 09/2020 - ACRÉSCIMO </t>
  </si>
  <si>
    <t xml:space="preserve">Aditivo 10/2020- Prorrogação </t>
  </si>
  <si>
    <t>APOSTILAMENTO 07/2021 - REPACTUAÇÃO</t>
  </si>
  <si>
    <t xml:space="preserve">Aditivo 11/2020- Prorrogação </t>
  </si>
  <si>
    <t>Aditivo 12/2021 - Acréscimo</t>
  </si>
  <si>
    <t>Apostilamento 08/2022 - Repactuação</t>
  </si>
  <si>
    <t>Aditivo 13/2022 - Prorrogação</t>
  </si>
  <si>
    <t>Vigência a partir de 01/07/2017</t>
  </si>
  <si>
    <t>Vigência  a partir de 07/12/2017</t>
  </si>
  <si>
    <t>Vigência a partir de 01/01/2018</t>
  </si>
  <si>
    <t>Vigência a partir de 01/07/2018</t>
  </si>
  <si>
    <t>1º Período de 21/06/2018 a 30/06/2018</t>
  </si>
  <si>
    <t>2º Período de 01/07/2018 a 30/06/2019</t>
  </si>
  <si>
    <t>Vigência a partir de 25/03/2019</t>
  </si>
  <si>
    <t>Vigência 01/07/2019 a 30/06/2020</t>
  </si>
  <si>
    <t>Vigência a partir de 01/01/2019</t>
  </si>
  <si>
    <t>Vigência a partir de 01/01/2020</t>
  </si>
  <si>
    <t>Vigência 01/03/2020</t>
  </si>
  <si>
    <t>Vigência 09/03/2020</t>
  </si>
  <si>
    <t>Vigência 01/07/2020 a 30/06/2021</t>
  </si>
  <si>
    <t>Vigência a partir de 01/01/2021</t>
  </si>
  <si>
    <t>Vigência 01/07/2021 a 30/06/2022</t>
  </si>
  <si>
    <t>Vigência a partir de 20/10/2021</t>
  </si>
  <si>
    <t>Vigência a partir de 01/01/2022</t>
  </si>
  <si>
    <t>01/07/2022 até 31/12/2022</t>
  </si>
  <si>
    <t>1º Período janeiro e fevereiro/2018</t>
  </si>
  <si>
    <t>2º Período a partir de março/2018</t>
  </si>
  <si>
    <t>1º Período 01/01/2019 a 30/06/2019</t>
  </si>
  <si>
    <t>2º Período 01/07/2019 a 30/06/2020</t>
  </si>
  <si>
    <t>2º Período a partir de 01/02/2020</t>
  </si>
  <si>
    <t>1º Período de 01/03/2020 a 30/06/2020</t>
  </si>
  <si>
    <t>1º Período 09/03/2020 a 30/06/2020</t>
  </si>
  <si>
    <t>2º Período a partir de 17/01/2021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</si>
  <si>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</si>
  <si>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</si>
  <si>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</si>
  <si>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</si>
  <si>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</si>
  <si>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</si>
  <si>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Período</t>
  </si>
  <si>
    <t>Valor do termo</t>
  </si>
  <si>
    <t>Cronograma das parcelas</t>
  </si>
  <si>
    <t>Parcela nº</t>
  </si>
  <si>
    <t>Valor Parcela</t>
  </si>
  <si>
    <t>Diferença</t>
  </si>
  <si>
    <t>JUL</t>
  </si>
  <si>
    <t>1º</t>
  </si>
  <si>
    <t>14º</t>
  </si>
  <si>
    <t>13º</t>
  </si>
  <si>
    <t>25º</t>
  </si>
  <si>
    <t>37º</t>
  </si>
  <si>
    <t>49º</t>
  </si>
  <si>
    <t>AGO</t>
  </si>
  <si>
    <t>2º</t>
  </si>
  <si>
    <t>15º</t>
  </si>
  <si>
    <t>26º</t>
  </si>
  <si>
    <t>38º</t>
  </si>
  <si>
    <t>50º</t>
  </si>
  <si>
    <t>SET</t>
  </si>
  <si>
    <t>3º</t>
  </si>
  <si>
    <t>16º</t>
  </si>
  <si>
    <t>27º</t>
  </si>
  <si>
    <t>39º</t>
  </si>
  <si>
    <t>51º</t>
  </si>
  <si>
    <t>OUT</t>
  </si>
  <si>
    <t>4º</t>
  </si>
  <si>
    <t>17º</t>
  </si>
  <si>
    <t>28º</t>
  </si>
  <si>
    <t>40º</t>
  </si>
  <si>
    <t>52º</t>
  </si>
  <si>
    <t>NOV</t>
  </si>
  <si>
    <t>5º</t>
  </si>
  <si>
    <t>18º</t>
  </si>
  <si>
    <t>29º</t>
  </si>
  <si>
    <t>41º</t>
  </si>
  <si>
    <t>53º</t>
  </si>
  <si>
    <t>DEZ</t>
  </si>
  <si>
    <t>6º</t>
  </si>
  <si>
    <t>19º</t>
  </si>
  <si>
    <t>30º</t>
  </si>
  <si>
    <t>42º</t>
  </si>
  <si>
    <t>54º</t>
  </si>
  <si>
    <t>JAN</t>
  </si>
  <si>
    <t>7º</t>
  </si>
  <si>
    <t>20º</t>
  </si>
  <si>
    <t>31º</t>
  </si>
  <si>
    <t>43º</t>
  </si>
  <si>
    <t>55º</t>
  </si>
  <si>
    <t>FEV</t>
  </si>
  <si>
    <t>8º</t>
  </si>
  <si>
    <t>21º</t>
  </si>
  <si>
    <t>32º</t>
  </si>
  <si>
    <t>44º</t>
  </si>
  <si>
    <t>56º</t>
  </si>
  <si>
    <t>MAR</t>
  </si>
  <si>
    <t>9º</t>
  </si>
  <si>
    <t>22º</t>
  </si>
  <si>
    <t>33º</t>
  </si>
  <si>
    <t>45º</t>
  </si>
  <si>
    <t>57º</t>
  </si>
  <si>
    <t>ABR</t>
  </si>
  <si>
    <t>10º</t>
  </si>
  <si>
    <t>23º</t>
  </si>
  <si>
    <t>34º</t>
  </si>
  <si>
    <t>46º</t>
  </si>
  <si>
    <t>58º</t>
  </si>
  <si>
    <t>MAI</t>
  </si>
  <si>
    <t>11º</t>
  </si>
  <si>
    <t>24º</t>
  </si>
  <si>
    <t>35º</t>
  </si>
  <si>
    <t>47º</t>
  </si>
  <si>
    <t>59º</t>
  </si>
  <si>
    <t>JUN</t>
  </si>
  <si>
    <t>12º</t>
  </si>
  <si>
    <t>36º</t>
  </si>
  <si>
    <t>48º</t>
  </si>
  <si>
    <t>60º</t>
  </si>
  <si>
    <t>ultimo dia do período calculado</t>
  </si>
  <si>
    <t>d-1 do INÍCIO do período calculado</t>
  </si>
  <si>
    <t>entende-se do período proporcional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</si>
</sst>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_-&quot;R$ &quot;* #,##0.00_-;&quot;-R$ &quot;* #,##0.00_-;_-&quot;R$ &quot;* \-??_-;_-@"/>
    <numFmt numFmtId="165" formatCode="d/m/yyyy"/>
    <numFmt numFmtId="166" formatCode="0.000"/>
    <numFmt numFmtId="167" formatCode="_-&quot;R$&quot;* #,##0.00_-;&quot;-R$&quot;* #,##0.00_-;_-&quot;R$&quot;* \-??_-;_-@"/>
    <numFmt numFmtId="168" formatCode="_-* #,##0.00_-;\-* #,##0.00_-;_-* \-??_-;_-@"/>
    <numFmt numFmtId="169" formatCode="[$R$-416]\ #,##0.00;[Red]\-[$R$-416]\ #,##0.00"/>
    <numFmt numFmtId="170" formatCode="dd/mm/yy"/>
    <numFmt numFmtId="171" formatCode="d/mmm"/>
  </numFmts>
  <fonts count="23">
    <font>
      <sz val="11.0"/>
      <color rgb="FF000000"/>
      <name val="Arial"/>
      <scheme val="minor"/>
    </font>
    <font>
      <sz val="11.0"/>
      <color rgb="FF000000"/>
      <name val="Calibri"/>
    </font>
    <font>
      <b/>
      <sz val="14.0"/>
      <color rgb="FF000000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rgb="FF000000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rgb="FF000000"/>
      <name val="Calibri"/>
    </font>
    <font>
      <sz val="11.0"/>
      <color theme="1"/>
      <name val="Arial"/>
    </font>
    <font>
      <b/>
      <sz val="11.0"/>
      <color theme="1"/>
      <name val="Arial"/>
    </font>
    <font>
      <b/>
      <sz val="11.0"/>
      <color theme="1"/>
      <name val="Calibri"/>
    </font>
    <font>
      <sz val="11.0"/>
      <color rgb="FF000000"/>
      <name val="Arial"/>
    </font>
    <font/>
    <font>
      <b/>
      <sz val="11.0"/>
      <color rgb="FFE36C09"/>
      <name val="Calibri"/>
    </font>
    <font>
      <sz val="10.0"/>
      <color rgb="FF454545"/>
      <name val="Open Sans"/>
    </font>
    <font>
      <sz val="10.0"/>
      <color rgb="FF000000"/>
      <name val="Arial"/>
    </font>
    <font>
      <color theme="1"/>
      <name val="Arial"/>
      <scheme val="minor"/>
    </font>
    <font>
      <b/>
      <sz val="9.0"/>
      <color rgb="FF000000"/>
      <name val="Calibri"/>
    </font>
    <font>
      <b/>
      <sz val="11.0"/>
      <color rgb="FFFFFFFF"/>
      <name val="Calibri"/>
    </font>
    <font>
      <b/>
      <sz val="9.0"/>
      <color rgb="FFFFFFFF"/>
      <name val="Calibri"/>
    </font>
    <font>
      <b/>
      <sz val="9.0"/>
      <color rgb="FF00B0F0"/>
      <name val="Calibri"/>
    </font>
    <font>
      <b/>
      <sz val="9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8DB3E2"/>
        <bgColor rgb="FF8DB3E2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theme="8"/>
        <bgColor theme="8"/>
      </patternFill>
    </fill>
    <fill>
      <patternFill patternType="solid">
        <fgColor rgb="FF000000"/>
        <bgColor rgb="FF000000"/>
      </patternFill>
    </fill>
    <fill>
      <patternFill patternType="solid">
        <fgColor rgb="FF0C0C0C"/>
        <bgColor rgb="FF0C0C0C"/>
      </patternFill>
    </fill>
  </fills>
  <borders count="4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left/>
      <right style="thick">
        <color rgb="FF000000"/>
      </right>
    </border>
    <border>
      <left style="thick">
        <color rgb="FF000000"/>
      </left>
      <right style="thick">
        <color rgb="FF000000"/>
      </righ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ck">
        <color rgb="FF000000"/>
      </right>
      <bottom style="thin">
        <color rgb="FF000000"/>
      </bottom>
    </border>
    <border>
      <left style="thick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</border>
    <border>
      <left style="thick">
        <color rgb="FF000000"/>
      </left>
      <right style="medium">
        <color rgb="FF000000"/>
      </right>
      <top style="medium">
        <color rgb="FF000000"/>
      </top>
    </border>
    <border>
      <right style="thick">
        <color rgb="FF00B0F0"/>
      </right>
      <top style="thick">
        <color rgb="FF00B0F0"/>
      </top>
      <bottom style="thick">
        <color rgb="FF00B0F0"/>
      </bottom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Alignment="1" applyBorder="1" applyFill="1" applyFont="1">
      <alignment vertical="center"/>
    </xf>
    <xf borderId="1" fillId="3" fontId="5" numFmtId="0" xfId="0" applyAlignment="1" applyBorder="1" applyFill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8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65" xfId="0" applyAlignment="1" applyBorder="1" applyFont="1" applyNumberFormat="1">
      <alignment vertical="center"/>
    </xf>
    <xf borderId="1" fillId="0" fontId="3" numFmtId="10" xfId="0" applyAlignment="1" applyBorder="1" applyFont="1" applyNumberForma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0" fillId="0" fontId="1" numFmtId="164" xfId="0" applyFont="1" applyNumberFormat="1"/>
    <xf borderId="1" fillId="0" fontId="1" numFmtId="0" xfId="0" applyAlignment="1" applyBorder="1" applyFont="1">
      <alignment vertical="center"/>
    </xf>
    <xf borderId="1" fillId="0" fontId="9" numFmtId="0" xfId="0" applyAlignment="1" applyBorder="1" applyFont="1">
      <alignment vertical="center"/>
    </xf>
    <xf borderId="0" fillId="0" fontId="9" numFmtId="0" xfId="0" applyFont="1"/>
    <xf borderId="1" fillId="0" fontId="9" numFmtId="0" xfId="0" applyAlignment="1" applyBorder="1" applyFont="1">
      <alignment shrinkToFit="0" vertical="center" wrapText="1"/>
    </xf>
    <xf borderId="0" fillId="0" fontId="1" numFmtId="166" xfId="0" applyFont="1" applyNumberFormat="1"/>
    <xf borderId="1" fillId="0" fontId="9" numFmtId="0" xfId="0" applyBorder="1" applyFont="1"/>
    <xf borderId="1" fillId="3" fontId="10" numFmtId="0" xfId="0" applyAlignment="1" applyBorder="1" applyFont="1">
      <alignment horizontal="left" vertical="center"/>
    </xf>
    <xf borderId="1" fillId="0" fontId="1" numFmtId="164" xfId="0" applyAlignment="1" applyBorder="1" applyFont="1" applyNumberFormat="1">
      <alignment shrinkToFit="0" vertical="center" wrapText="1"/>
    </xf>
    <xf borderId="1" fillId="3" fontId="11" numFmtId="0" xfId="0" applyAlignment="1" applyBorder="1" applyFont="1">
      <alignment horizontal="left" vertical="center"/>
    </xf>
    <xf borderId="1" fillId="0" fontId="12" numFmtId="0" xfId="0" applyBorder="1" applyFont="1"/>
    <xf borderId="1" fillId="3" fontId="11" numFmtId="0" xfId="0" applyAlignment="1" applyBorder="1" applyFont="1">
      <alignment horizontal="left" readingOrder="0" vertical="center"/>
    </xf>
    <xf borderId="1" fillId="0" fontId="1" numFmtId="164" xfId="0" applyAlignment="1" applyBorder="1" applyFont="1" applyNumberFormat="1">
      <alignment readingOrder="0" shrinkToFit="0" vertical="center" wrapText="1"/>
    </xf>
    <xf borderId="1" fillId="0" fontId="1" numFmtId="0" xfId="0" applyAlignment="1" applyBorder="1" applyFont="1">
      <alignment readingOrder="0" vertical="center"/>
    </xf>
    <xf borderId="1" fillId="0" fontId="12" numFmtId="0" xfId="0" applyAlignment="1" applyBorder="1" applyFont="1">
      <alignment readingOrder="0"/>
    </xf>
    <xf borderId="1" fillId="2" fontId="8" numFmtId="0" xfId="0" applyAlignment="1" applyBorder="1" applyFont="1">
      <alignment vertical="center"/>
    </xf>
    <xf borderId="1" fillId="2" fontId="1" numFmtId="164" xfId="0" applyAlignment="1" applyBorder="1" applyFont="1" applyNumberFormat="1">
      <alignment vertical="center"/>
    </xf>
    <xf borderId="1" fillId="2" fontId="1" numFmtId="0" xfId="0" applyAlignment="1" applyBorder="1" applyFont="1">
      <alignment vertical="center"/>
    </xf>
    <xf borderId="1" fillId="2" fontId="3" numFmtId="10" xfId="0" applyAlignment="1" applyBorder="1" applyFont="1" applyNumberFormat="1">
      <alignment horizontal="center" vertical="center"/>
    </xf>
    <xf borderId="1" fillId="2" fontId="4" numFmtId="10" xfId="0" applyAlignment="1" applyBorder="1" applyFont="1" applyNumberFormat="1">
      <alignment horizontal="center" vertical="center"/>
    </xf>
    <xf borderId="2" fillId="2" fontId="8" numFmtId="0" xfId="0" applyAlignment="1" applyBorder="1" applyFont="1">
      <alignment horizontal="center"/>
    </xf>
    <xf borderId="3" fillId="0" fontId="13" numFmtId="0" xfId="0" applyBorder="1" applyFont="1"/>
    <xf borderId="4" fillId="0" fontId="13" numFmtId="0" xfId="0" applyBorder="1" applyFont="1"/>
    <xf borderId="5" fillId="0" fontId="8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/>
    </xf>
    <xf borderId="5" fillId="0" fontId="1" numFmtId="0" xfId="0" applyBorder="1" applyFont="1"/>
    <xf borderId="5" fillId="0" fontId="1" numFmtId="164" xfId="0" applyBorder="1" applyFont="1" applyNumberFormat="1"/>
    <xf borderId="2" fillId="0" fontId="1" numFmtId="0" xfId="0" applyAlignment="1" applyBorder="1" applyFont="1">
      <alignment horizontal="center"/>
    </xf>
    <xf borderId="5" fillId="4" fontId="8" numFmtId="0" xfId="0" applyAlignment="1" applyBorder="1" applyFill="1" applyFont="1">
      <alignment horizontal="center" shrinkToFit="0" vertical="center" wrapText="1"/>
    </xf>
    <xf borderId="5" fillId="0" fontId="1" numFmtId="167" xfId="0" applyBorder="1" applyFont="1" applyNumberFormat="1"/>
    <xf borderId="2" fillId="0" fontId="8" numFmtId="0" xfId="0" applyAlignment="1" applyBorder="1" applyFont="1">
      <alignment horizontal="center"/>
    </xf>
    <xf borderId="5" fillId="0" fontId="8" numFmtId="0" xfId="0" applyBorder="1" applyFont="1"/>
    <xf borderId="5" fillId="0" fontId="8" numFmtId="164" xfId="0" applyBorder="1" applyFont="1" applyNumberFormat="1"/>
    <xf borderId="6" fillId="2" fontId="8" numFmtId="0" xfId="0" applyAlignment="1" applyBorder="1" applyFont="1">
      <alignment horizontal="center"/>
    </xf>
    <xf borderId="7" fillId="0" fontId="13" numFmtId="0" xfId="0" applyBorder="1" applyFont="1"/>
    <xf borderId="8" fillId="0" fontId="13" numFmtId="0" xfId="0" applyBorder="1" applyFont="1"/>
    <xf borderId="2" fillId="5" fontId="8" numFmtId="0" xfId="0" applyAlignment="1" applyBorder="1" applyFill="1" applyFont="1">
      <alignment horizontal="center"/>
    </xf>
    <xf borderId="0" fillId="0" fontId="14" numFmtId="0" xfId="0" applyFont="1"/>
    <xf borderId="0" fillId="0" fontId="8" numFmtId="0" xfId="0" applyAlignment="1" applyFont="1">
      <alignment horizontal="center"/>
    </xf>
    <xf borderId="0" fillId="0" fontId="8" numFmtId="0" xfId="0" applyFont="1"/>
    <xf borderId="0" fillId="0" fontId="8" numFmtId="164" xfId="0" applyFont="1" applyNumberFormat="1"/>
    <xf borderId="0" fillId="0" fontId="1" numFmtId="167" xfId="0" applyFont="1" applyNumberFormat="1"/>
    <xf borderId="2" fillId="6" fontId="8" numFmtId="0" xfId="0" applyAlignment="1" applyBorder="1" applyFill="1" applyFont="1">
      <alignment horizontal="center"/>
    </xf>
    <xf borderId="9" fillId="7" fontId="1" numFmtId="0" xfId="0" applyBorder="1" applyFill="1" applyFont="1"/>
    <xf borderId="6" fillId="7" fontId="1" numFmtId="0" xfId="0" applyAlignment="1" applyBorder="1" applyFont="1">
      <alignment horizontal="center"/>
    </xf>
    <xf borderId="0" fillId="0" fontId="1" numFmtId="168" xfId="0" applyFont="1" applyNumberFormat="1"/>
    <xf borderId="0" fillId="0" fontId="15" numFmtId="4" xfId="0" applyFont="1" applyNumberFormat="1"/>
    <xf borderId="0" fillId="0" fontId="16" numFmtId="4" xfId="0" applyFont="1" applyNumberFormat="1"/>
    <xf borderId="0" fillId="0" fontId="1" numFmtId="4" xfId="0" applyFont="1" applyNumberFormat="1"/>
    <xf borderId="10" fillId="6" fontId="8" numFmtId="0" xfId="0" applyAlignment="1" applyBorder="1" applyFont="1">
      <alignment horizontal="center"/>
    </xf>
    <xf borderId="11" fillId="0" fontId="13" numFmtId="0" xfId="0" applyBorder="1" applyFont="1"/>
    <xf borderId="0" fillId="0" fontId="17" numFmtId="164" xfId="0" applyFont="1" applyNumberFormat="1"/>
    <xf borderId="12" fillId="0" fontId="1" numFmtId="0" xfId="0" applyAlignment="1" applyBorder="1" applyFont="1">
      <alignment horizontal="center" vertical="center"/>
    </xf>
    <xf borderId="12" fillId="0" fontId="1" numFmtId="167" xfId="0" applyAlignment="1" applyBorder="1" applyFont="1" applyNumberFormat="1">
      <alignment vertical="center"/>
    </xf>
    <xf borderId="13" fillId="0" fontId="13" numFmtId="0" xfId="0" applyBorder="1" applyFont="1"/>
    <xf borderId="0" fillId="0" fontId="18" numFmtId="0" xfId="0" applyAlignment="1" applyFont="1">
      <alignment horizontal="right" vertical="center"/>
    </xf>
    <xf borderId="9" fillId="2" fontId="1" numFmtId="0" xfId="0" applyBorder="1" applyFont="1"/>
    <xf borderId="14" fillId="2" fontId="8" numFmtId="0" xfId="0" applyAlignment="1" applyBorder="1" applyFont="1">
      <alignment horizontal="center"/>
    </xf>
    <xf borderId="15" fillId="0" fontId="13" numFmtId="0" xfId="0" applyBorder="1" applyFont="1"/>
    <xf borderId="16" fillId="0" fontId="13" numFmtId="0" xfId="0" applyBorder="1" applyFont="1"/>
    <xf borderId="17" fillId="5" fontId="8" numFmtId="0" xfId="0" applyAlignment="1" applyBorder="1" applyFont="1">
      <alignment horizontal="center"/>
    </xf>
    <xf borderId="18" fillId="7" fontId="8" numFmtId="164" xfId="0" applyAlignment="1" applyBorder="1" applyFont="1" applyNumberFormat="1">
      <alignment horizontal="center" shrinkToFit="0" vertical="center" wrapText="1"/>
    </xf>
    <xf borderId="19" fillId="5" fontId="8" numFmtId="0" xfId="0" applyAlignment="1" applyBorder="1" applyFont="1">
      <alignment horizontal="center"/>
    </xf>
    <xf borderId="20" fillId="0" fontId="13" numFmtId="0" xfId="0" applyBorder="1" applyFont="1"/>
    <xf borderId="21" fillId="0" fontId="13" numFmtId="0" xfId="0" applyBorder="1" applyFont="1"/>
    <xf borderId="22" fillId="7" fontId="8" numFmtId="164" xfId="0" applyAlignment="1" applyBorder="1" applyFont="1" applyNumberFormat="1">
      <alignment horizontal="center" shrinkToFit="0" vertical="center" wrapText="1"/>
    </xf>
    <xf borderId="19" fillId="2" fontId="8" numFmtId="0" xfId="0" applyAlignment="1" applyBorder="1" applyFont="1">
      <alignment horizontal="center"/>
    </xf>
    <xf borderId="23" fillId="2" fontId="8" numFmtId="0" xfId="0" applyAlignment="1" applyBorder="1" applyFont="1">
      <alignment horizontal="center"/>
    </xf>
    <xf borderId="17" fillId="2" fontId="8" numFmtId="0" xfId="0" applyAlignment="1" applyBorder="1" applyFont="1">
      <alignment horizontal="center"/>
    </xf>
    <xf borderId="17" fillId="8" fontId="8" numFmtId="0" xfId="0" applyAlignment="1" applyBorder="1" applyFill="1" applyFont="1">
      <alignment horizontal="center"/>
    </xf>
    <xf borderId="17" fillId="2" fontId="8" numFmtId="0" xfId="0" applyAlignment="1" applyBorder="1" applyFont="1">
      <alignment horizontal="center" readingOrder="0"/>
    </xf>
    <xf borderId="14" fillId="2" fontId="8" numFmtId="165" xfId="0" applyAlignment="1" applyBorder="1" applyFont="1" applyNumberFormat="1">
      <alignment horizontal="center"/>
    </xf>
    <xf borderId="24" fillId="0" fontId="13" numFmtId="0" xfId="0" applyBorder="1" applyFont="1"/>
    <xf borderId="25" fillId="0" fontId="13" numFmtId="0" xfId="0" applyBorder="1" applyFont="1"/>
    <xf borderId="14" fillId="5" fontId="8" numFmtId="0" xfId="0" applyAlignment="1" applyBorder="1" applyFont="1">
      <alignment horizontal="center"/>
    </xf>
    <xf borderId="26" fillId="5" fontId="8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" fillId="0" fontId="8" numFmtId="0" xfId="0" applyAlignment="1" applyBorder="1" applyFont="1">
      <alignment horizontal="center" shrinkToFit="0" vertical="center" wrapText="1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27" fillId="6" fontId="8" numFmtId="0" xfId="0" applyAlignment="1" applyBorder="1" applyFont="1">
      <alignment horizontal="center" shrinkToFit="0" vertical="center" wrapText="1"/>
    </xf>
    <xf borderId="29" fillId="0" fontId="13" numFmtId="0" xfId="0" applyBorder="1" applyFont="1"/>
    <xf borderId="20" fillId="0" fontId="8" numFmtId="0" xfId="0" applyAlignment="1" applyBorder="1" applyFont="1">
      <alignment horizontal="center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26" fillId="6" fontId="8" numFmtId="0" xfId="0" applyAlignment="1" applyBorder="1" applyFont="1">
      <alignment horizontal="center" shrinkToFit="0" vertical="center" wrapText="1"/>
    </xf>
    <xf borderId="30" fillId="0" fontId="13" numFmtId="0" xfId="0" applyBorder="1" applyFont="1"/>
    <xf borderId="23" fillId="6" fontId="8" numFmtId="0" xfId="0" applyAlignment="1" applyBorder="1" applyFont="1">
      <alignment horizontal="center" shrinkToFit="0" vertical="center" wrapText="1"/>
    </xf>
    <xf borderId="31" fillId="0" fontId="1" numFmtId="164" xfId="0" applyBorder="1" applyFont="1" applyNumberFormat="1"/>
    <xf borderId="27" fillId="0" fontId="1" numFmtId="164" xfId="0" applyBorder="1" applyFont="1" applyNumberFormat="1"/>
    <xf borderId="28" fillId="0" fontId="1" numFmtId="164" xfId="0" applyBorder="1" applyFont="1" applyNumberFormat="1"/>
    <xf borderId="1" fillId="0" fontId="1" numFmtId="164" xfId="0" applyBorder="1" applyFont="1" applyNumberFormat="1"/>
    <xf borderId="27" fillId="6" fontId="1" numFmtId="167" xfId="0" applyBorder="1" applyFont="1" applyNumberFormat="1"/>
    <xf borderId="32" fillId="7" fontId="1" numFmtId="164" xfId="0" applyBorder="1" applyFont="1" applyNumberFormat="1"/>
    <xf borderId="20" fillId="0" fontId="1" numFmtId="164" xfId="0" applyBorder="1" applyFont="1" applyNumberFormat="1"/>
    <xf borderId="1" fillId="6" fontId="1" numFmtId="167" xfId="0" applyBorder="1" applyFont="1" applyNumberFormat="1"/>
    <xf borderId="26" fillId="6" fontId="1" numFmtId="167" xfId="0" applyBorder="1" applyFont="1" applyNumberFormat="1"/>
    <xf borderId="33" fillId="7" fontId="1" numFmtId="164" xfId="0" applyBorder="1" applyFont="1" applyNumberFormat="1"/>
    <xf borderId="1" fillId="0" fontId="1" numFmtId="4" xfId="0" applyBorder="1" applyFont="1" applyNumberFormat="1"/>
    <xf borderId="23" fillId="6" fontId="1" numFmtId="167" xfId="0" applyBorder="1" applyFont="1" applyNumberFormat="1"/>
    <xf borderId="14" fillId="9" fontId="19" numFmtId="0" xfId="0" applyAlignment="1" applyBorder="1" applyFill="1" applyFont="1">
      <alignment horizontal="center"/>
    </xf>
    <xf borderId="34" fillId="0" fontId="1" numFmtId="0" xfId="0" applyBorder="1" applyFont="1"/>
    <xf borderId="17" fillId="9" fontId="19" numFmtId="0" xfId="0" applyAlignment="1" applyBorder="1" applyFont="1">
      <alignment horizontal="center"/>
    </xf>
    <xf borderId="1" fillId="9" fontId="19" numFmtId="0" xfId="0" applyAlignment="1" applyBorder="1" applyFont="1">
      <alignment horizontal="center"/>
    </xf>
    <xf borderId="34" fillId="0" fontId="1" numFmtId="164" xfId="0" applyBorder="1" applyFont="1" applyNumberFormat="1"/>
    <xf borderId="19" fillId="9" fontId="19" numFmtId="0" xfId="0" applyAlignment="1" applyBorder="1" applyFont="1">
      <alignment horizontal="center"/>
    </xf>
    <xf borderId="25" fillId="0" fontId="1" numFmtId="164" xfId="0" applyBorder="1" applyFont="1" applyNumberFormat="1"/>
    <xf borderId="35" fillId="9" fontId="19" numFmtId="0" xfId="0" applyAlignment="1" applyBorder="1" applyFont="1">
      <alignment horizontal="center"/>
    </xf>
    <xf borderId="36" fillId="0" fontId="13" numFmtId="0" xfId="0" applyBorder="1" applyFont="1"/>
    <xf borderId="0" fillId="0" fontId="18" numFmtId="164" xfId="0" applyAlignment="1" applyFont="1" applyNumberFormat="1">
      <alignment horizontal="right" vertical="center"/>
    </xf>
    <xf borderId="1" fillId="0" fontId="8" numFmtId="164" xfId="0" applyAlignment="1" applyBorder="1" applyFont="1" applyNumberFormat="1">
      <alignment horizontal="center" vertical="center"/>
    </xf>
    <xf borderId="1" fillId="0" fontId="8" numFmtId="164" xfId="0" applyAlignment="1" applyBorder="1" applyFont="1" applyNumberFormat="1">
      <alignment horizontal="center" shrinkToFit="0" vertical="center" wrapText="1"/>
    </xf>
    <xf borderId="34" fillId="0" fontId="8" numFmtId="164" xfId="0" applyAlignment="1" applyBorder="1" applyFont="1" applyNumberFormat="1">
      <alignment horizontal="center" vertical="center"/>
    </xf>
    <xf borderId="28" fillId="0" fontId="8" numFmtId="164" xfId="0" applyAlignment="1" applyBorder="1" applyFont="1" applyNumberFormat="1">
      <alignment horizontal="center" vertical="center"/>
    </xf>
    <xf borderId="34" fillId="0" fontId="8" numFmtId="164" xfId="0" applyAlignment="1" applyBorder="1" applyFont="1" applyNumberFormat="1">
      <alignment horizontal="center" shrinkToFit="0" vertical="center" wrapText="1"/>
    </xf>
    <xf borderId="20" fillId="0" fontId="8" numFmtId="164" xfId="0" applyAlignment="1" applyBorder="1" applyFont="1" applyNumberFormat="1">
      <alignment horizontal="center" vertical="center"/>
    </xf>
    <xf borderId="0" fillId="0" fontId="8" numFmtId="164" xfId="0" applyAlignment="1" applyFont="1" applyNumberFormat="1">
      <alignment horizontal="center" shrinkToFit="0" vertical="center" wrapText="1"/>
    </xf>
    <xf borderId="37" fillId="0" fontId="8" numFmtId="164" xfId="0" applyAlignment="1" applyBorder="1" applyFont="1" applyNumberFormat="1">
      <alignment horizontal="center" vertical="center"/>
    </xf>
    <xf borderId="38" fillId="0" fontId="1" numFmtId="164" xfId="0" applyBorder="1" applyFont="1" applyNumberFormat="1"/>
    <xf borderId="20" fillId="0" fontId="8" numFmtId="164" xfId="0" applyAlignment="1" applyBorder="1" applyFont="1" applyNumberFormat="1">
      <alignment horizontal="center" shrinkToFit="0" vertical="center" wrapText="1"/>
    </xf>
    <xf borderId="9" fillId="9" fontId="20" numFmtId="167" xfId="0" applyAlignment="1" applyBorder="1" applyFont="1" applyNumberFormat="1">
      <alignment horizontal="right" vertical="center"/>
    </xf>
    <xf borderId="31" fillId="0" fontId="2" numFmtId="164" xfId="0" applyAlignment="1" applyBorder="1" applyFont="1" applyNumberFormat="1">
      <alignment vertical="center"/>
    </xf>
    <xf borderId="1" fillId="0" fontId="1" numFmtId="167" xfId="0" applyAlignment="1" applyBorder="1" applyFont="1" applyNumberFormat="1">
      <alignment vertical="center"/>
    </xf>
    <xf borderId="34" fillId="0" fontId="1" numFmtId="167" xfId="0" applyBorder="1" applyFont="1" applyNumberFormat="1"/>
    <xf borderId="1" fillId="0" fontId="1" numFmtId="167" xfId="0" applyBorder="1" applyFont="1" applyNumberFormat="1"/>
    <xf borderId="1" fillId="10" fontId="1" numFmtId="167" xfId="0" applyAlignment="1" applyBorder="1" applyFill="1" applyFont="1" applyNumberFormat="1">
      <alignment vertical="center"/>
    </xf>
    <xf borderId="14" fillId="0" fontId="1" numFmtId="167" xfId="0" applyAlignment="1" applyBorder="1" applyFont="1" applyNumberFormat="1">
      <alignment vertical="center"/>
    </xf>
    <xf borderId="37" fillId="0" fontId="2" numFmtId="164" xfId="0" applyAlignment="1" applyBorder="1" applyFont="1" applyNumberFormat="1">
      <alignment vertical="center"/>
    </xf>
    <xf borderId="39" fillId="0" fontId="2" numFmtId="0" xfId="0" applyAlignment="1" applyBorder="1" applyFont="1">
      <alignment vertical="center"/>
    </xf>
    <xf borderId="20" fillId="0" fontId="1" numFmtId="167" xfId="0" applyAlignment="1" applyBorder="1" applyFont="1" applyNumberFormat="1">
      <alignment vertical="center"/>
    </xf>
    <xf borderId="1" fillId="0" fontId="2" numFmtId="164" xfId="0" applyAlignment="1" applyBorder="1" applyFont="1" applyNumberFormat="1">
      <alignment horizontal="center" vertical="center"/>
    </xf>
    <xf borderId="1" fillId="9" fontId="1" numFmtId="167" xfId="0" applyAlignment="1" applyBorder="1" applyFont="1" applyNumberFormat="1">
      <alignment vertical="center"/>
    </xf>
    <xf borderId="1" fillId="0" fontId="2" numFmtId="1" xfId="0" applyAlignment="1" applyBorder="1" applyFont="1" applyNumberFormat="1">
      <alignment horizontal="center" readingOrder="0" vertical="center"/>
    </xf>
    <xf borderId="34" fillId="0" fontId="1" numFmtId="165" xfId="0" applyBorder="1" applyFont="1" applyNumberFormat="1"/>
    <xf borderId="38" fillId="0" fontId="1" numFmtId="0" xfId="0" applyBorder="1" applyFont="1"/>
    <xf borderId="0" fillId="0" fontId="1" numFmtId="169" xfId="0" applyFont="1" applyNumberFormat="1"/>
    <xf borderId="0" fillId="0" fontId="17" numFmtId="167" xfId="0" applyFont="1" applyNumberFormat="1"/>
    <xf borderId="40" fillId="0" fontId="1" numFmtId="170" xfId="0" applyAlignment="1" applyBorder="1" applyFont="1" applyNumberFormat="1">
      <alignment horizontal="center"/>
    </xf>
    <xf borderId="0" fillId="0" fontId="21" numFmtId="0" xfId="0" applyFont="1"/>
    <xf borderId="41" fillId="0" fontId="1" numFmtId="170" xfId="0" applyAlignment="1" applyBorder="1" applyFont="1" applyNumberFormat="1">
      <alignment horizontal="center"/>
    </xf>
    <xf borderId="0" fillId="0" fontId="22" numFmtId="0" xfId="0" applyFont="1"/>
    <xf borderId="42" fillId="0" fontId="1" numFmtId="170" xfId="0" applyAlignment="1" applyBorder="1" applyFont="1" applyNumberFormat="1">
      <alignment horizontal="center"/>
    </xf>
    <xf borderId="38" fillId="0" fontId="1" numFmtId="0" xfId="0" applyAlignment="1" applyBorder="1" applyFont="1">
      <alignment horizontal="center" vertical="center"/>
    </xf>
    <xf borderId="0" fillId="0" fontId="1" numFmtId="170" xfId="0" applyFont="1" applyNumberFormat="1"/>
    <xf borderId="0" fillId="0" fontId="1" numFmtId="171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solid">
          <fgColor rgb="FFFFFFFF"/>
          <bgColor rgb="FFFFFFFF"/>
        </patternFill>
      </fill>
      <border/>
    </dxf>
    <dxf>
      <font>
        <color rgb="FFFF0000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32.75"/>
    <col customWidth="1" min="3" max="3" width="35.25"/>
    <col customWidth="1" min="4" max="4" width="21.5"/>
    <col customWidth="1" min="5" max="5" width="18.38"/>
    <col customWidth="1" min="6" max="6" width="18.0"/>
    <col customWidth="1" min="7" max="7" width="12.5"/>
    <col customWidth="1" min="8" max="8" width="12.38"/>
    <col customWidth="1" min="9" max="9" width="20.0"/>
    <col customWidth="1" min="10" max="10" width="14.88"/>
    <col customWidth="1" min="11" max="11" width="12.0"/>
    <col customWidth="1" min="12" max="26" width="7.63"/>
  </cols>
  <sheetData>
    <row r="1" ht="14.25" customHeight="1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7" t="s">
        <v>6</v>
      </c>
      <c r="H3" s="8" t="s">
        <v>7</v>
      </c>
      <c r="I3" s="6" t="s">
        <v>8</v>
      </c>
      <c r="J3" s="9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0" t="s">
        <v>9</v>
      </c>
      <c r="C4" s="11"/>
      <c r="D4" s="12" t="s">
        <v>10</v>
      </c>
      <c r="E4" s="11">
        <v>513069.12</v>
      </c>
      <c r="F4" s="11">
        <f t="shared" ref="F4:F30" si="1">E4/12</f>
        <v>42755.76</v>
      </c>
      <c r="G4" s="13"/>
      <c r="H4" s="14"/>
      <c r="I4" s="12"/>
      <c r="J4" s="1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10" t="s">
        <v>11</v>
      </c>
      <c r="C5" s="11" t="s">
        <v>12</v>
      </c>
      <c r="D5" s="12"/>
      <c r="E5" s="11">
        <v>-58899.84</v>
      </c>
      <c r="F5" s="11">
        <f t="shared" si="1"/>
        <v>-4908.32</v>
      </c>
      <c r="G5" s="13"/>
      <c r="H5" s="14">
        <v>0.1117</v>
      </c>
      <c r="I5" s="12"/>
      <c r="J5" s="1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0" t="s">
        <v>13</v>
      </c>
      <c r="C6" s="11" t="s">
        <v>14</v>
      </c>
      <c r="D6" s="16"/>
      <c r="E6" s="11"/>
      <c r="F6" s="11">
        <f t="shared" si="1"/>
        <v>0</v>
      </c>
      <c r="G6" s="13"/>
      <c r="H6" s="14"/>
      <c r="I6" s="16"/>
      <c r="J6" s="1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0" t="s">
        <v>15</v>
      </c>
      <c r="C7" s="11" t="s">
        <v>12</v>
      </c>
      <c r="D7" s="16"/>
      <c r="E7" s="11">
        <v>-38999.64</v>
      </c>
      <c r="F7" s="11">
        <f t="shared" si="1"/>
        <v>-3249.97</v>
      </c>
      <c r="G7" s="13"/>
      <c r="H7" s="14">
        <v>0.076</v>
      </c>
      <c r="I7" s="16"/>
      <c r="J7" s="1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0" t="s">
        <v>16</v>
      </c>
      <c r="C8" s="11" t="s">
        <v>17</v>
      </c>
      <c r="D8" s="16"/>
      <c r="E8" s="11">
        <v>0.0</v>
      </c>
      <c r="F8" s="11">
        <f t="shared" si="1"/>
        <v>0</v>
      </c>
      <c r="G8" s="13"/>
      <c r="H8" s="14"/>
      <c r="I8" s="17" t="s">
        <v>18</v>
      </c>
      <c r="J8" s="1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0" t="s">
        <v>19</v>
      </c>
      <c r="C9" s="11" t="s">
        <v>12</v>
      </c>
      <c r="D9" s="12"/>
      <c r="E9" s="11">
        <v>-12933.36</v>
      </c>
      <c r="F9" s="11">
        <f t="shared" si="1"/>
        <v>-1077.78</v>
      </c>
      <c r="G9" s="13"/>
      <c r="H9" s="14">
        <v>0.025</v>
      </c>
      <c r="I9" s="17" t="s">
        <v>20</v>
      </c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10" t="s">
        <v>21</v>
      </c>
      <c r="C10" s="11" t="s">
        <v>22</v>
      </c>
      <c r="D10" s="16"/>
      <c r="E10" s="11">
        <v>14823.12</v>
      </c>
      <c r="F10" s="11">
        <f t="shared" si="1"/>
        <v>1235.26</v>
      </c>
      <c r="G10" s="13"/>
      <c r="H10" s="14"/>
      <c r="I10" s="18" t="s">
        <v>23</v>
      </c>
      <c r="J10" s="1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10" t="s">
        <v>24</v>
      </c>
      <c r="C11" s="11" t="s">
        <v>25</v>
      </c>
      <c r="D11" s="12" t="s">
        <v>26</v>
      </c>
      <c r="E11" s="11"/>
      <c r="F11" s="11">
        <f t="shared" si="1"/>
        <v>0</v>
      </c>
      <c r="G11" s="13"/>
      <c r="H11" s="14"/>
      <c r="I11" s="19" t="s">
        <v>27</v>
      </c>
      <c r="J11" s="1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10" t="s">
        <v>28</v>
      </c>
      <c r="C12" s="11" t="s">
        <v>17</v>
      </c>
      <c r="D12" s="12"/>
      <c r="E12" s="11">
        <v>663.24</v>
      </c>
      <c r="F12" s="11">
        <f t="shared" si="1"/>
        <v>55.27</v>
      </c>
      <c r="G12" s="13">
        <v>0.0013</v>
      </c>
      <c r="H12" s="14"/>
      <c r="I12" s="17" t="s">
        <v>29</v>
      </c>
      <c r="J12" s="1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0" t="s">
        <v>30</v>
      </c>
      <c r="C13" s="11" t="s">
        <v>17</v>
      </c>
      <c r="D13" s="16"/>
      <c r="E13" s="11">
        <v>921.12</v>
      </c>
      <c r="F13" s="11">
        <f t="shared" si="1"/>
        <v>76.76</v>
      </c>
      <c r="G13" s="13">
        <v>0.0017</v>
      </c>
      <c r="H13" s="14"/>
      <c r="I13" s="17" t="s">
        <v>31</v>
      </c>
      <c r="J13" s="15"/>
      <c r="K13" s="2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0" t="s">
        <v>32</v>
      </c>
      <c r="C14" s="11" t="s">
        <v>25</v>
      </c>
      <c r="D14" s="16" t="s">
        <v>33</v>
      </c>
      <c r="E14" s="11"/>
      <c r="F14" s="11">
        <f t="shared" si="1"/>
        <v>0</v>
      </c>
      <c r="G14" s="13"/>
      <c r="H14" s="14"/>
      <c r="I14" s="17" t="s">
        <v>34</v>
      </c>
      <c r="J14" s="15"/>
      <c r="K14" s="2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0" t="s">
        <v>35</v>
      </c>
      <c r="C15" s="11" t="s">
        <v>22</v>
      </c>
      <c r="D15" s="16"/>
      <c r="E15" s="11">
        <v>12651.0</v>
      </c>
      <c r="F15" s="11">
        <f t="shared" si="1"/>
        <v>1054.25</v>
      </c>
      <c r="G15" s="13"/>
      <c r="H15" s="14"/>
      <c r="I15" s="17" t="s">
        <v>36</v>
      </c>
      <c r="J15" s="15"/>
      <c r="K15" s="2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0" t="s">
        <v>37</v>
      </c>
      <c r="C16" s="11" t="s">
        <v>14</v>
      </c>
      <c r="D16" s="16"/>
      <c r="E16" s="11"/>
      <c r="F16" s="11">
        <f t="shared" si="1"/>
        <v>0</v>
      </c>
      <c r="G16" s="13"/>
      <c r="H16" s="14"/>
      <c r="I16" s="17" t="s">
        <v>38</v>
      </c>
      <c r="J16" s="15"/>
      <c r="K16" s="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0" t="s">
        <v>39</v>
      </c>
      <c r="C17" s="11" t="s">
        <v>22</v>
      </c>
      <c r="D17" s="16"/>
      <c r="E17" s="11">
        <v>20767.92</v>
      </c>
      <c r="F17" s="11">
        <f t="shared" si="1"/>
        <v>1730.66</v>
      </c>
      <c r="G17" s="13"/>
      <c r="H17" s="14"/>
      <c r="I17" s="21" t="s">
        <v>40</v>
      </c>
      <c r="J17" s="15"/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0" t="s">
        <v>41</v>
      </c>
      <c r="C18" s="11" t="s">
        <v>42</v>
      </c>
      <c r="D18" s="16"/>
      <c r="E18" s="11"/>
      <c r="F18" s="11">
        <f t="shared" si="1"/>
        <v>0</v>
      </c>
      <c r="G18" s="13"/>
      <c r="H18" s="14"/>
      <c r="I18" s="17" t="s">
        <v>43</v>
      </c>
      <c r="J18" s="15"/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0" t="s">
        <v>44</v>
      </c>
      <c r="C19" s="11" t="s">
        <v>42</v>
      </c>
      <c r="D19" s="16"/>
      <c r="E19" s="11"/>
      <c r="F19" s="11">
        <f t="shared" si="1"/>
        <v>0</v>
      </c>
      <c r="G19" s="13"/>
      <c r="H19" s="14"/>
      <c r="I19" s="17" t="s">
        <v>45</v>
      </c>
      <c r="J19" s="15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0" t="s">
        <v>46</v>
      </c>
      <c r="C20" s="11" t="s">
        <v>12</v>
      </c>
      <c r="D20" s="16"/>
      <c r="E20" s="11">
        <v>-42908.04</v>
      </c>
      <c r="F20" s="11">
        <f t="shared" si="1"/>
        <v>-3575.67</v>
      </c>
      <c r="G20" s="13"/>
      <c r="H20" s="14">
        <v>0.0949</v>
      </c>
      <c r="I20" s="17" t="s">
        <v>47</v>
      </c>
      <c r="J20" s="15"/>
      <c r="K20" s="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0" t="s">
        <v>48</v>
      </c>
      <c r="C21" s="11" t="s">
        <v>17</v>
      </c>
      <c r="D21" s="16"/>
      <c r="E21" s="11">
        <v>34475.76</v>
      </c>
      <c r="F21" s="11">
        <f t="shared" si="1"/>
        <v>2872.98</v>
      </c>
      <c r="G21" s="13">
        <v>0.0842</v>
      </c>
      <c r="H21" s="14"/>
      <c r="I21" s="17" t="s">
        <v>49</v>
      </c>
      <c r="J21" s="15"/>
      <c r="K21" s="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0" t="s">
        <v>50</v>
      </c>
      <c r="C22" s="11" t="s">
        <v>14</v>
      </c>
      <c r="D22" s="16"/>
      <c r="E22" s="11"/>
      <c r="F22" s="11">
        <f t="shared" si="1"/>
        <v>0</v>
      </c>
      <c r="G22" s="13"/>
      <c r="H22" s="14"/>
      <c r="I22" s="17" t="s">
        <v>51</v>
      </c>
      <c r="J22" s="15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0" t="s">
        <v>52</v>
      </c>
      <c r="C23" s="11" t="s">
        <v>25</v>
      </c>
      <c r="D23" s="16" t="s">
        <v>53</v>
      </c>
      <c r="E23" s="11"/>
      <c r="F23" s="11">
        <f t="shared" si="1"/>
        <v>0</v>
      </c>
      <c r="G23" s="13"/>
      <c r="H23" s="14"/>
      <c r="I23" s="17" t="s">
        <v>54</v>
      </c>
      <c r="J23" s="15"/>
      <c r="K23" s="2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2" t="s">
        <v>55</v>
      </c>
      <c r="C24" s="23" t="s">
        <v>14</v>
      </c>
      <c r="D24" s="16"/>
      <c r="E24" s="11"/>
      <c r="F24" s="11">
        <f t="shared" si="1"/>
        <v>0</v>
      </c>
      <c r="G24" s="13"/>
      <c r="H24" s="14"/>
      <c r="I24" s="17" t="s">
        <v>56</v>
      </c>
      <c r="J24" s="15"/>
      <c r="K24" s="2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4" t="s">
        <v>57</v>
      </c>
      <c r="C25" s="23" t="s">
        <v>22</v>
      </c>
      <c r="D25" s="16"/>
      <c r="E25" s="11">
        <v>32518.44</v>
      </c>
      <c r="F25" s="11">
        <f t="shared" si="1"/>
        <v>2709.87</v>
      </c>
      <c r="G25" s="13"/>
      <c r="H25" s="14"/>
      <c r="I25" s="17" t="s">
        <v>58</v>
      </c>
      <c r="J25" s="15"/>
      <c r="K25" s="2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24" t="s">
        <v>59</v>
      </c>
      <c r="C26" s="23" t="s">
        <v>25</v>
      </c>
      <c r="D26" s="16" t="s">
        <v>60</v>
      </c>
      <c r="E26" s="11"/>
      <c r="F26" s="11">
        <f t="shared" si="1"/>
        <v>0</v>
      </c>
      <c r="G26" s="13"/>
      <c r="H26" s="14"/>
      <c r="I26" s="17" t="s">
        <v>61</v>
      </c>
      <c r="J26" s="15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4" t="s">
        <v>62</v>
      </c>
      <c r="C27" s="23" t="s">
        <v>17</v>
      </c>
      <c r="D27" s="16"/>
      <c r="E27" s="11">
        <v>7051.2</v>
      </c>
      <c r="F27" s="11">
        <f t="shared" si="1"/>
        <v>587.6</v>
      </c>
      <c r="G27" s="13">
        <v>0.0148</v>
      </c>
      <c r="H27" s="14"/>
      <c r="I27" s="25" t="s">
        <v>63</v>
      </c>
      <c r="J27" s="15"/>
      <c r="K27" s="2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4" t="s">
        <v>64</v>
      </c>
      <c r="C28" s="23" t="s">
        <v>22</v>
      </c>
      <c r="D28" s="16"/>
      <c r="E28" s="11">
        <v>44123.87999999995</v>
      </c>
      <c r="F28" s="11">
        <f t="shared" si="1"/>
        <v>3676.99</v>
      </c>
      <c r="G28" s="13"/>
      <c r="H28" s="14"/>
      <c r="I28" s="25" t="s">
        <v>65</v>
      </c>
      <c r="J28" s="15"/>
      <c r="K28" s="2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26" t="s">
        <v>66</v>
      </c>
      <c r="C29" s="27" t="s">
        <v>67</v>
      </c>
      <c r="D29" s="28" t="s">
        <v>68</v>
      </c>
      <c r="E29" s="11"/>
      <c r="F29" s="11">
        <f t="shared" si="1"/>
        <v>0</v>
      </c>
      <c r="G29" s="13"/>
      <c r="H29" s="14"/>
      <c r="I29" s="29" t="s">
        <v>69</v>
      </c>
      <c r="J29" s="1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24"/>
      <c r="C30" s="27"/>
      <c r="D30" s="16"/>
      <c r="E30" s="11"/>
      <c r="F30" s="11">
        <f t="shared" si="1"/>
        <v>0</v>
      </c>
      <c r="G30" s="13"/>
      <c r="H30" s="14"/>
      <c r="I30" s="25"/>
      <c r="J30" s="1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30" t="s">
        <v>70</v>
      </c>
      <c r="C31" s="31"/>
      <c r="D31" s="32"/>
      <c r="E31" s="31">
        <f t="shared" ref="E31:F31" si="2">SUM(E4:E28)</f>
        <v>527323.92</v>
      </c>
      <c r="F31" s="31">
        <f t="shared" si="2"/>
        <v>43943.66</v>
      </c>
      <c r="G31" s="33">
        <f>SUM(G1:G27)</f>
        <v>0.102</v>
      </c>
      <c r="H31" s="34">
        <f>SUM(H1:H21)</f>
        <v>0.3076</v>
      </c>
      <c r="I31" s="32"/>
      <c r="J31" s="1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1">
    <mergeCell ref="J3:K3"/>
  </mergeCells>
  <conditionalFormatting sqref="C1:C7 C9 C11:C12 C29:C1002">
    <cfRule type="containsText" dxfId="0" priority="1" operator="containsText" text="acréscimo">
      <formula>NOT(ISERROR(SEARCH(("acréscimo"),(C1))))</formula>
    </cfRule>
  </conditionalFormatting>
  <conditionalFormatting sqref="C1:C7 C9 C11:C12 C29:C1002">
    <cfRule type="containsText" dxfId="1" priority="2" operator="containsText" text="supressão">
      <formula>NOT(ISERROR(SEARCH(("supressão"),(C1))))</formula>
    </cfRule>
  </conditionalFormatting>
  <conditionalFormatting sqref="C14">
    <cfRule type="containsText" dxfId="0" priority="3" operator="containsText" text="acréscimo">
      <formula>NOT(ISERROR(SEARCH(("acréscimo"),(C14))))</formula>
    </cfRule>
  </conditionalFormatting>
  <conditionalFormatting sqref="C14">
    <cfRule type="containsText" dxfId="1" priority="4" operator="containsText" text="supressão">
      <formula>NOT(ISERROR(SEARCH(("supressão"),(C14))))</formula>
    </cfRule>
  </conditionalFormatting>
  <conditionalFormatting sqref="C16">
    <cfRule type="containsText" dxfId="0" priority="5" operator="containsText" text="acréscimo">
      <formula>NOT(ISERROR(SEARCH(("acréscimo"),(C16))))</formula>
    </cfRule>
  </conditionalFormatting>
  <conditionalFormatting sqref="C16">
    <cfRule type="containsText" dxfId="1" priority="6" operator="containsText" text="supressão">
      <formula>NOT(ISERROR(SEARCH(("supressão"),(C16))))</formula>
    </cfRule>
  </conditionalFormatting>
  <conditionalFormatting sqref="C17:C24 C26:C30">
    <cfRule type="containsText" dxfId="0" priority="7" operator="containsText" text="acréscimo">
      <formula>NOT(ISERROR(SEARCH(("acréscimo"),(C17))))</formula>
    </cfRule>
  </conditionalFormatting>
  <conditionalFormatting sqref="C17:C24 C26:C30">
    <cfRule type="containsText" dxfId="1" priority="8" operator="containsText" text="supressão">
      <formula>NOT(ISERROR(SEARCH(("supressão"),(C17))))</formula>
    </cfRule>
  </conditionalFormatting>
  <conditionalFormatting sqref="C10">
    <cfRule type="containsText" dxfId="0" priority="9" operator="containsText" text="acréscimo">
      <formula>NOT(ISERROR(SEARCH(("acréscimo"),(C10))))</formula>
    </cfRule>
  </conditionalFormatting>
  <conditionalFormatting sqref="C10">
    <cfRule type="containsText" dxfId="1" priority="10" operator="containsText" text="supressão">
      <formula>NOT(ISERROR(SEARCH(("supressão"),(C10))))</formula>
    </cfRule>
  </conditionalFormatting>
  <conditionalFormatting sqref="C8">
    <cfRule type="containsText" dxfId="0" priority="11" operator="containsText" text="acréscimo">
      <formula>NOT(ISERROR(SEARCH(("acréscimo"),(C8))))</formula>
    </cfRule>
  </conditionalFormatting>
  <conditionalFormatting sqref="C8">
    <cfRule type="containsText" dxfId="1" priority="12" operator="containsText" text="supressão">
      <formula>NOT(ISERROR(SEARCH(("supressão"),(C8))))</formula>
    </cfRule>
  </conditionalFormatting>
  <conditionalFormatting sqref="C15">
    <cfRule type="containsText" dxfId="0" priority="13" operator="containsText" text="acréscimo">
      <formula>NOT(ISERROR(SEARCH(("acréscimo"),(C15))))</formula>
    </cfRule>
  </conditionalFormatting>
  <conditionalFormatting sqref="C15">
    <cfRule type="containsText" dxfId="1" priority="14" operator="containsText" text="supressão">
      <formula>NOT(ISERROR(SEARCH(("supressão"),(C15))))</formula>
    </cfRule>
  </conditionalFormatting>
  <conditionalFormatting sqref="C13">
    <cfRule type="containsText" dxfId="0" priority="15" operator="containsText" text="acréscimo">
      <formula>NOT(ISERROR(SEARCH(("acréscimo"),(C13))))</formula>
    </cfRule>
  </conditionalFormatting>
  <conditionalFormatting sqref="C13">
    <cfRule type="containsText" dxfId="1" priority="16" operator="containsText" text="supressão">
      <formula>NOT(ISERROR(SEARCH(("supressão"),(C13))))</formula>
    </cfRule>
  </conditionalFormatting>
  <conditionalFormatting sqref="C25">
    <cfRule type="containsText" dxfId="0" priority="17" operator="containsText" text="acréscimo">
      <formula>NOT(ISERROR(SEARCH(("acréscimo"),(C25))))</formula>
    </cfRule>
  </conditionalFormatting>
  <conditionalFormatting sqref="C25">
    <cfRule type="containsText" dxfId="1" priority="18" operator="containsText" text="supressão">
      <formula>NOT(ISERROR(SEARCH(("supressão"),(C25))))</formula>
    </cfRule>
  </conditionalFormatting>
  <printOptions/>
  <pageMargins bottom="0.7875" footer="0.0" header="0.0" left="0.511805555555555" right="0.511805555555555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4.63"/>
    <col customWidth="1" min="3" max="3" width="33.5"/>
    <col customWidth="1" min="4" max="7" width="13.88"/>
    <col customWidth="1" min="8" max="8" width="15.5"/>
    <col customWidth="1" min="9" max="9" width="14.75"/>
    <col customWidth="1" min="10" max="10" width="13.13"/>
    <col customWidth="1" min="11" max="11" width="13.38"/>
    <col customWidth="1" min="12" max="26" width="7.63"/>
  </cols>
  <sheetData>
    <row r="1" ht="14.25" customHeight="1">
      <c r="B1" s="1"/>
      <c r="C1" s="1"/>
      <c r="D1" s="1"/>
      <c r="E1" s="1"/>
      <c r="F1" s="1"/>
      <c r="G1" s="1"/>
      <c r="H1" s="1"/>
    </row>
    <row r="2" ht="14.25" customHeight="1">
      <c r="B2" s="35" t="s">
        <v>71</v>
      </c>
      <c r="C2" s="36"/>
      <c r="D2" s="36"/>
      <c r="E2" s="36"/>
      <c r="F2" s="36"/>
      <c r="G2" s="37"/>
      <c r="H2" s="1"/>
    </row>
    <row r="3" ht="14.25" customHeight="1">
      <c r="B3" s="38" t="s">
        <v>72</v>
      </c>
      <c r="C3" s="39" t="s">
        <v>73</v>
      </c>
      <c r="D3" s="39" t="s">
        <v>74</v>
      </c>
      <c r="E3" s="39" t="s">
        <v>75</v>
      </c>
      <c r="F3" s="39" t="s">
        <v>76</v>
      </c>
      <c r="G3" s="39" t="s">
        <v>77</v>
      </c>
      <c r="H3" s="1"/>
    </row>
    <row r="4" ht="14.25" customHeight="1">
      <c r="B4" s="40">
        <v>16.0</v>
      </c>
      <c r="C4" s="41" t="s">
        <v>78</v>
      </c>
      <c r="D4" s="41">
        <v>5.0</v>
      </c>
      <c r="E4" s="42">
        <f>F4/5</f>
        <v>3166.6</v>
      </c>
      <c r="F4" s="42">
        <f>G4/12</f>
        <v>15833</v>
      </c>
      <c r="G4" s="42">
        <v>189996.0</v>
      </c>
      <c r="H4" s="1"/>
    </row>
    <row r="5" ht="14.25" customHeight="1">
      <c r="B5" s="40">
        <v>17.0</v>
      </c>
      <c r="C5" s="41" t="s">
        <v>79</v>
      </c>
      <c r="D5" s="41">
        <v>2.0</v>
      </c>
      <c r="E5" s="42">
        <v>3135.17</v>
      </c>
      <c r="F5" s="42">
        <f t="shared" ref="F5:F10" si="1">D5*E5</f>
        <v>6270.34</v>
      </c>
      <c r="G5" s="42">
        <f t="shared" ref="G5:G10" si="2">12*F5</f>
        <v>75244.08</v>
      </c>
      <c r="H5" s="1"/>
    </row>
    <row r="6" ht="14.25" customHeight="1">
      <c r="B6" s="40">
        <v>18.0</v>
      </c>
      <c r="C6" s="41" t="s">
        <v>80</v>
      </c>
      <c r="D6" s="41">
        <v>1.0</v>
      </c>
      <c r="E6" s="42">
        <v>3749.98</v>
      </c>
      <c r="F6" s="42">
        <f t="shared" si="1"/>
        <v>3749.98</v>
      </c>
      <c r="G6" s="42">
        <f t="shared" si="2"/>
        <v>44999.76</v>
      </c>
      <c r="H6" s="1"/>
    </row>
    <row r="7" ht="14.25" customHeight="1">
      <c r="B7" s="40">
        <v>19.0</v>
      </c>
      <c r="C7" s="41" t="s">
        <v>81</v>
      </c>
      <c r="D7" s="41">
        <v>1.0</v>
      </c>
      <c r="E7" s="42">
        <v>4908.32</v>
      </c>
      <c r="F7" s="42">
        <f t="shared" si="1"/>
        <v>4908.32</v>
      </c>
      <c r="G7" s="42">
        <f t="shared" si="2"/>
        <v>58899.84</v>
      </c>
      <c r="H7" s="1"/>
    </row>
    <row r="8" ht="14.25" customHeight="1">
      <c r="B8" s="40">
        <v>20.0</v>
      </c>
      <c r="C8" s="41" t="s">
        <v>82</v>
      </c>
      <c r="D8" s="41">
        <v>1.0</v>
      </c>
      <c r="E8" s="42">
        <v>3249.97</v>
      </c>
      <c r="F8" s="42">
        <f t="shared" si="1"/>
        <v>3249.97</v>
      </c>
      <c r="G8" s="42">
        <f t="shared" si="2"/>
        <v>38999.64</v>
      </c>
      <c r="H8" s="1"/>
    </row>
    <row r="9" ht="14.25" customHeight="1">
      <c r="B9" s="40">
        <v>21.0</v>
      </c>
      <c r="C9" s="41" t="s">
        <v>83</v>
      </c>
      <c r="D9" s="41">
        <v>1.0</v>
      </c>
      <c r="E9" s="42">
        <v>7666.32</v>
      </c>
      <c r="F9" s="42">
        <f t="shared" si="1"/>
        <v>7666.32</v>
      </c>
      <c r="G9" s="42">
        <f t="shared" si="2"/>
        <v>91995.84</v>
      </c>
      <c r="H9" s="1"/>
      <c r="I9" s="15"/>
    </row>
    <row r="10" ht="14.25" customHeight="1">
      <c r="B10" s="40">
        <v>22.0</v>
      </c>
      <c r="C10" s="41" t="s">
        <v>84</v>
      </c>
      <c r="D10" s="41">
        <v>1.0</v>
      </c>
      <c r="E10" s="42">
        <v>1077.78</v>
      </c>
      <c r="F10" s="42">
        <f t="shared" si="1"/>
        <v>1077.78</v>
      </c>
      <c r="G10" s="42">
        <f t="shared" si="2"/>
        <v>12933.36</v>
      </c>
      <c r="H10" s="1"/>
    </row>
    <row r="11" ht="14.25" customHeight="1">
      <c r="B11" s="43" t="s">
        <v>85</v>
      </c>
      <c r="C11" s="37"/>
      <c r="D11" s="41">
        <f>SUM(D4:D10)</f>
        <v>12</v>
      </c>
      <c r="E11" s="42"/>
      <c r="F11" s="42">
        <f t="shared" ref="F11:G11" si="3">SUM(F4:F10)</f>
        <v>42755.71</v>
      </c>
      <c r="G11" s="42">
        <f t="shared" si="3"/>
        <v>513068.52</v>
      </c>
      <c r="H11" s="1"/>
      <c r="I11" s="15"/>
    </row>
    <row r="12" ht="14.25" customHeight="1">
      <c r="J12" s="15"/>
    </row>
    <row r="13" ht="14.25" customHeight="1">
      <c r="B13" s="35" t="s">
        <v>86</v>
      </c>
      <c r="C13" s="36"/>
      <c r="D13" s="36"/>
      <c r="E13" s="36"/>
      <c r="F13" s="36"/>
      <c r="G13" s="37"/>
    </row>
    <row r="14" ht="14.25" customHeight="1">
      <c r="B14" s="38" t="s">
        <v>72</v>
      </c>
      <c r="C14" s="39" t="s">
        <v>73</v>
      </c>
      <c r="D14" s="39" t="s">
        <v>74</v>
      </c>
      <c r="E14" s="39" t="s">
        <v>75</v>
      </c>
      <c r="F14" s="39" t="s">
        <v>76</v>
      </c>
      <c r="G14" s="39" t="s">
        <v>77</v>
      </c>
      <c r="H14" s="44" t="s">
        <v>87</v>
      </c>
      <c r="I14" s="44" t="s">
        <v>88</v>
      </c>
    </row>
    <row r="15" ht="14.25" customHeight="1">
      <c r="B15" s="40">
        <v>16.0</v>
      </c>
      <c r="C15" s="41" t="s">
        <v>78</v>
      </c>
      <c r="D15" s="41">
        <v>5.0</v>
      </c>
      <c r="E15" s="42">
        <v>3166.6</v>
      </c>
      <c r="F15" s="42">
        <f t="shared" ref="F15:F21" si="5">D15*E15</f>
        <v>15833</v>
      </c>
      <c r="G15" s="42">
        <f t="shared" ref="G15:G21" si="6">12*F15</f>
        <v>189996</v>
      </c>
      <c r="H15" s="45">
        <f t="shared" ref="H15:I15" si="4">F15-F4</f>
        <v>0</v>
      </c>
      <c r="I15" s="45">
        <f t="shared" si="4"/>
        <v>0</v>
      </c>
    </row>
    <row r="16" ht="14.25" customHeight="1">
      <c r="B16" s="40">
        <v>17.0</v>
      </c>
      <c r="C16" s="41" t="s">
        <v>79</v>
      </c>
      <c r="D16" s="41">
        <v>2.0</v>
      </c>
      <c r="E16" s="42">
        <v>3135.17</v>
      </c>
      <c r="F16" s="42">
        <f t="shared" si="5"/>
        <v>6270.34</v>
      </c>
      <c r="G16" s="42">
        <f t="shared" si="6"/>
        <v>75244.08</v>
      </c>
      <c r="H16" s="45">
        <f t="shared" ref="H16:I16" si="7">F16-F5</f>
        <v>0</v>
      </c>
      <c r="I16" s="45">
        <f t="shared" si="7"/>
        <v>0</v>
      </c>
    </row>
    <row r="17" ht="14.25" customHeight="1">
      <c r="B17" s="40">
        <v>18.0</v>
      </c>
      <c r="C17" s="41" t="s">
        <v>80</v>
      </c>
      <c r="D17" s="41">
        <v>1.0</v>
      </c>
      <c r="E17" s="42">
        <v>3749.98</v>
      </c>
      <c r="F17" s="42">
        <f t="shared" si="5"/>
        <v>3749.98</v>
      </c>
      <c r="G17" s="42">
        <f t="shared" si="6"/>
        <v>44999.76</v>
      </c>
      <c r="H17" s="45">
        <f t="shared" ref="H17:I17" si="8">F17-F6</f>
        <v>0</v>
      </c>
      <c r="I17" s="45">
        <f t="shared" si="8"/>
        <v>0</v>
      </c>
    </row>
    <row r="18" ht="14.25" customHeight="1">
      <c r="B18" s="40">
        <v>19.0</v>
      </c>
      <c r="C18" s="41" t="s">
        <v>81</v>
      </c>
      <c r="D18" s="41">
        <v>0.0</v>
      </c>
      <c r="E18" s="42">
        <v>0.0</v>
      </c>
      <c r="F18" s="42">
        <f t="shared" si="5"/>
        <v>0</v>
      </c>
      <c r="G18" s="42">
        <f t="shared" si="6"/>
        <v>0</v>
      </c>
      <c r="H18" s="45">
        <f t="shared" ref="H18:I18" si="9">F18-F7</f>
        <v>-4908.32</v>
      </c>
      <c r="I18" s="45">
        <f t="shared" si="9"/>
        <v>-58899.84</v>
      </c>
    </row>
    <row r="19" ht="14.25" customHeight="1">
      <c r="B19" s="40">
        <v>20.0</v>
      </c>
      <c r="C19" s="41" t="s">
        <v>82</v>
      </c>
      <c r="D19" s="41">
        <v>1.0</v>
      </c>
      <c r="E19" s="42">
        <v>3249.97</v>
      </c>
      <c r="F19" s="42">
        <f t="shared" si="5"/>
        <v>3249.97</v>
      </c>
      <c r="G19" s="42">
        <f t="shared" si="6"/>
        <v>38999.64</v>
      </c>
      <c r="H19" s="45">
        <f t="shared" ref="H19:I19" si="10">F19-F8</f>
        <v>0</v>
      </c>
      <c r="I19" s="45">
        <f t="shared" si="10"/>
        <v>0</v>
      </c>
    </row>
    <row r="20" ht="14.25" customHeight="1">
      <c r="B20" s="40">
        <v>21.0</v>
      </c>
      <c r="C20" s="41" t="s">
        <v>83</v>
      </c>
      <c r="D20" s="41">
        <v>1.0</v>
      </c>
      <c r="E20" s="42">
        <v>7666.32</v>
      </c>
      <c r="F20" s="42">
        <f t="shared" si="5"/>
        <v>7666.32</v>
      </c>
      <c r="G20" s="42">
        <f t="shared" si="6"/>
        <v>91995.84</v>
      </c>
      <c r="H20" s="45">
        <f t="shared" ref="H20:I20" si="11">F20-F9</f>
        <v>0</v>
      </c>
      <c r="I20" s="45">
        <f t="shared" si="11"/>
        <v>0</v>
      </c>
    </row>
    <row r="21" ht="15.75" customHeight="1">
      <c r="B21" s="40">
        <v>22.0</v>
      </c>
      <c r="C21" s="41" t="s">
        <v>84</v>
      </c>
      <c r="D21" s="41">
        <v>1.0</v>
      </c>
      <c r="E21" s="42">
        <v>1077.78</v>
      </c>
      <c r="F21" s="42">
        <f t="shared" si="5"/>
        <v>1077.78</v>
      </c>
      <c r="G21" s="42">
        <f t="shared" si="6"/>
        <v>12933.36</v>
      </c>
      <c r="H21" s="45">
        <f t="shared" ref="H21:I21" si="12">F21-F10</f>
        <v>0</v>
      </c>
      <c r="I21" s="45">
        <f t="shared" si="12"/>
        <v>0</v>
      </c>
    </row>
    <row r="22" ht="15.75" customHeight="1">
      <c r="B22" s="46" t="s">
        <v>85</v>
      </c>
      <c r="C22" s="37"/>
      <c r="D22" s="47">
        <f>SUM(D15:D21)</f>
        <v>11</v>
      </c>
      <c r="E22" s="48"/>
      <c r="F22" s="48">
        <f t="shared" ref="F22:I22" si="13">SUM(F15:F21)</f>
        <v>37847.39</v>
      </c>
      <c r="G22" s="48">
        <f t="shared" si="13"/>
        <v>454168.68</v>
      </c>
      <c r="H22" s="45">
        <f t="shared" si="13"/>
        <v>-4908.32</v>
      </c>
      <c r="I22" s="45">
        <f t="shared" si="13"/>
        <v>-58899.84</v>
      </c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35" t="s">
        <v>89</v>
      </c>
      <c r="C25" s="36"/>
      <c r="D25" s="36"/>
      <c r="E25" s="36"/>
      <c r="F25" s="36"/>
      <c r="G25" s="3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38" t="s">
        <v>72</v>
      </c>
      <c r="C26" s="39" t="s">
        <v>73</v>
      </c>
      <c r="D26" s="39" t="s">
        <v>74</v>
      </c>
      <c r="E26" s="39" t="s">
        <v>75</v>
      </c>
      <c r="F26" s="39" t="s">
        <v>76</v>
      </c>
      <c r="G26" s="39" t="s">
        <v>77</v>
      </c>
      <c r="H26" s="44" t="s">
        <v>87</v>
      </c>
      <c r="I26" s="44" t="s">
        <v>88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40">
        <v>16.0</v>
      </c>
      <c r="C27" s="41" t="s">
        <v>78</v>
      </c>
      <c r="D27" s="41">
        <v>5.0</v>
      </c>
      <c r="E27" s="42">
        <v>3166.6</v>
      </c>
      <c r="F27" s="42">
        <f t="shared" ref="F27:F33" si="15">D27*E27</f>
        <v>15833</v>
      </c>
      <c r="G27" s="42">
        <f t="shared" ref="G27:G33" si="16">12*F27</f>
        <v>189996</v>
      </c>
      <c r="H27" s="45">
        <f t="shared" ref="H27:I27" si="14">F27-F15</f>
        <v>0</v>
      </c>
      <c r="I27" s="45">
        <f t="shared" si="14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40">
        <v>17.0</v>
      </c>
      <c r="C28" s="41" t="s">
        <v>79</v>
      </c>
      <c r="D28" s="41">
        <v>2.0</v>
      </c>
      <c r="E28" s="42">
        <v>3135.17</v>
      </c>
      <c r="F28" s="42">
        <f t="shared" si="15"/>
        <v>6270.34</v>
      </c>
      <c r="G28" s="42">
        <f t="shared" si="16"/>
        <v>75244.08</v>
      </c>
      <c r="H28" s="45">
        <f t="shared" ref="H28:I28" si="17">F28-F16</f>
        <v>0</v>
      </c>
      <c r="I28" s="45">
        <f t="shared" si="17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40">
        <v>18.0</v>
      </c>
      <c r="C29" s="41" t="s">
        <v>80</v>
      </c>
      <c r="D29" s="41">
        <v>1.0</v>
      </c>
      <c r="E29" s="42">
        <v>3749.98</v>
      </c>
      <c r="F29" s="42">
        <f t="shared" si="15"/>
        <v>3749.98</v>
      </c>
      <c r="G29" s="42">
        <f t="shared" si="16"/>
        <v>44999.76</v>
      </c>
      <c r="H29" s="45">
        <f t="shared" ref="H29:I29" si="18">F29-F17</f>
        <v>0</v>
      </c>
      <c r="I29" s="45">
        <f t="shared" si="18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40">
        <v>19.0</v>
      </c>
      <c r="C30" s="41" t="s">
        <v>81</v>
      </c>
      <c r="D30" s="41">
        <v>0.0</v>
      </c>
      <c r="E30" s="42">
        <v>0.0</v>
      </c>
      <c r="F30" s="42">
        <f t="shared" si="15"/>
        <v>0</v>
      </c>
      <c r="G30" s="42">
        <f t="shared" si="16"/>
        <v>0</v>
      </c>
      <c r="H30" s="45">
        <f t="shared" ref="H30:I30" si="19">F30-F18</f>
        <v>0</v>
      </c>
      <c r="I30" s="45">
        <f t="shared" si="19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40">
        <v>20.0</v>
      </c>
      <c r="C31" s="41" t="s">
        <v>82</v>
      </c>
      <c r="D31" s="41">
        <v>1.0</v>
      </c>
      <c r="E31" s="42">
        <v>3249.97</v>
      </c>
      <c r="F31" s="42">
        <f t="shared" si="15"/>
        <v>3249.97</v>
      </c>
      <c r="G31" s="42">
        <f t="shared" si="16"/>
        <v>38999.64</v>
      </c>
      <c r="H31" s="45">
        <f t="shared" ref="H31:I31" si="20">F31-F19</f>
        <v>0</v>
      </c>
      <c r="I31" s="45">
        <f t="shared" si="20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40">
        <v>21.0</v>
      </c>
      <c r="C32" s="41" t="s">
        <v>83</v>
      </c>
      <c r="D32" s="41">
        <v>1.0</v>
      </c>
      <c r="E32" s="42">
        <v>7666.32</v>
      </c>
      <c r="F32" s="42">
        <f t="shared" si="15"/>
        <v>7666.32</v>
      </c>
      <c r="G32" s="42">
        <f t="shared" si="16"/>
        <v>91995.84</v>
      </c>
      <c r="H32" s="45">
        <f t="shared" ref="H32:I32" si="21">F32-F20</f>
        <v>0</v>
      </c>
      <c r="I32" s="45">
        <f t="shared" si="21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40">
        <v>22.0</v>
      </c>
      <c r="C33" s="41" t="s">
        <v>84</v>
      </c>
      <c r="D33" s="41">
        <v>0.0</v>
      </c>
      <c r="E33" s="42">
        <v>0.0</v>
      </c>
      <c r="F33" s="42">
        <f t="shared" si="15"/>
        <v>0</v>
      </c>
      <c r="G33" s="42">
        <f t="shared" si="16"/>
        <v>0</v>
      </c>
      <c r="H33" s="45">
        <f t="shared" ref="H33:I33" si="22">F33-F21</f>
        <v>-1077.78</v>
      </c>
      <c r="I33" s="45">
        <f t="shared" si="22"/>
        <v>-12933.36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46" t="s">
        <v>85</v>
      </c>
      <c r="C34" s="37"/>
      <c r="D34" s="47">
        <f>SUM(D27:D33)</f>
        <v>10</v>
      </c>
      <c r="E34" s="48"/>
      <c r="F34" s="48">
        <f t="shared" ref="F34:I34" si="23">SUM(F27:F33)</f>
        <v>36769.61</v>
      </c>
      <c r="G34" s="48">
        <f t="shared" si="23"/>
        <v>441235.32</v>
      </c>
      <c r="H34" s="45">
        <f t="shared" si="23"/>
        <v>-1077.78</v>
      </c>
      <c r="I34" s="45">
        <f t="shared" si="23"/>
        <v>-12933.36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B37" s="49" t="s">
        <v>90</v>
      </c>
      <c r="C37" s="50"/>
      <c r="D37" s="50"/>
      <c r="E37" s="50"/>
      <c r="F37" s="50"/>
      <c r="G37" s="50"/>
      <c r="H37" s="50"/>
      <c r="I37" s="51"/>
    </row>
    <row r="38" ht="15.75" customHeight="1">
      <c r="B38" s="52" t="s">
        <v>71</v>
      </c>
      <c r="C38" s="36"/>
      <c r="D38" s="36"/>
      <c r="E38" s="36"/>
      <c r="F38" s="36"/>
      <c r="G38" s="37"/>
    </row>
    <row r="39" ht="14.25" customHeight="1">
      <c r="B39" s="38" t="s">
        <v>72</v>
      </c>
      <c r="C39" s="39" t="s">
        <v>73</v>
      </c>
      <c r="D39" s="39" t="s">
        <v>74</v>
      </c>
      <c r="E39" s="39" t="s">
        <v>75</v>
      </c>
      <c r="F39" s="39" t="s">
        <v>76</v>
      </c>
      <c r="G39" s="39" t="s">
        <v>77</v>
      </c>
    </row>
    <row r="40" ht="15.75" customHeight="1">
      <c r="B40" s="40">
        <v>16.0</v>
      </c>
      <c r="C40" s="41" t="s">
        <v>78</v>
      </c>
      <c r="D40" s="41">
        <v>5.0</v>
      </c>
      <c r="E40" s="42">
        <v>3166.61</v>
      </c>
      <c r="F40" s="42">
        <f>E40*D40</f>
        <v>15833.05</v>
      </c>
      <c r="G40" s="42">
        <f>F40*12</f>
        <v>189996.6</v>
      </c>
    </row>
    <row r="41" ht="15.75" customHeight="1">
      <c r="B41" s="40">
        <v>17.0</v>
      </c>
      <c r="C41" s="41" t="s">
        <v>79</v>
      </c>
      <c r="D41" s="41">
        <v>2.0</v>
      </c>
      <c r="E41" s="42">
        <v>3135.17</v>
      </c>
      <c r="F41" s="42">
        <f t="shared" ref="F41:F46" si="24">D41*E41</f>
        <v>6270.34</v>
      </c>
      <c r="G41" s="42">
        <f t="shared" ref="G41:G46" si="25">12*F41</f>
        <v>75244.08</v>
      </c>
    </row>
    <row r="42" ht="15.75" customHeight="1">
      <c r="B42" s="40">
        <v>18.0</v>
      </c>
      <c r="C42" s="41" t="s">
        <v>80</v>
      </c>
      <c r="D42" s="41">
        <v>1.0</v>
      </c>
      <c r="E42" s="42">
        <v>3749.98</v>
      </c>
      <c r="F42" s="42">
        <f t="shared" si="24"/>
        <v>3749.98</v>
      </c>
      <c r="G42" s="42">
        <f t="shared" si="25"/>
        <v>44999.76</v>
      </c>
    </row>
    <row r="43" ht="15.75" customHeight="1">
      <c r="B43" s="40">
        <v>19.0</v>
      </c>
      <c r="C43" s="41" t="s">
        <v>81</v>
      </c>
      <c r="D43" s="41">
        <v>1.0</v>
      </c>
      <c r="E43" s="42">
        <v>4908.32</v>
      </c>
      <c r="F43" s="42">
        <f t="shared" si="24"/>
        <v>4908.32</v>
      </c>
      <c r="G43" s="42">
        <f t="shared" si="25"/>
        <v>58899.84</v>
      </c>
    </row>
    <row r="44" ht="15.75" customHeight="1">
      <c r="B44" s="40">
        <v>20.0</v>
      </c>
      <c r="C44" s="41" t="s">
        <v>82</v>
      </c>
      <c r="D44" s="41">
        <v>1.0</v>
      </c>
      <c r="E44" s="42">
        <v>3249.97</v>
      </c>
      <c r="F44" s="42">
        <f t="shared" si="24"/>
        <v>3249.97</v>
      </c>
      <c r="G44" s="42">
        <f t="shared" si="25"/>
        <v>38999.64</v>
      </c>
    </row>
    <row r="45" ht="15.75" customHeight="1">
      <c r="B45" s="40">
        <v>21.0</v>
      </c>
      <c r="C45" s="41" t="s">
        <v>83</v>
      </c>
      <c r="D45" s="41">
        <v>1.0</v>
      </c>
      <c r="E45" s="42">
        <v>7666.32</v>
      </c>
      <c r="F45" s="42">
        <f t="shared" si="24"/>
        <v>7666.32</v>
      </c>
      <c r="G45" s="42">
        <f t="shared" si="25"/>
        <v>91995.84</v>
      </c>
    </row>
    <row r="46" ht="15.75" customHeight="1">
      <c r="B46" s="40">
        <v>22.0</v>
      </c>
      <c r="C46" s="41" t="s">
        <v>84</v>
      </c>
      <c r="D46" s="41">
        <v>1.0</v>
      </c>
      <c r="E46" s="42">
        <v>1077.78</v>
      </c>
      <c r="F46" s="42">
        <f t="shared" si="24"/>
        <v>1077.78</v>
      </c>
      <c r="G46" s="42">
        <f t="shared" si="25"/>
        <v>12933.36</v>
      </c>
    </row>
    <row r="47" ht="15.75" customHeight="1">
      <c r="B47" s="43" t="s">
        <v>85</v>
      </c>
      <c r="C47" s="37"/>
      <c r="D47" s="41">
        <f>SUM(D40:D46)</f>
        <v>12</v>
      </c>
      <c r="E47" s="42"/>
      <c r="F47" s="42">
        <f t="shared" ref="F47:G47" si="26">SUM(F40:F46)</f>
        <v>42755.76</v>
      </c>
      <c r="G47" s="42">
        <f t="shared" si="26"/>
        <v>513069.12</v>
      </c>
    </row>
    <row r="48" ht="15.75" customHeight="1">
      <c r="C48" s="53"/>
      <c r="F48" s="15"/>
      <c r="G48" s="15"/>
    </row>
    <row r="49" ht="15.75" customHeight="1">
      <c r="B49" s="52" t="s">
        <v>86</v>
      </c>
      <c r="C49" s="36"/>
      <c r="D49" s="36"/>
      <c r="E49" s="36"/>
      <c r="F49" s="36"/>
      <c r="G49" s="37"/>
    </row>
    <row r="50" ht="14.25" customHeight="1">
      <c r="B50" s="38" t="s">
        <v>72</v>
      </c>
      <c r="C50" s="39" t="s">
        <v>73</v>
      </c>
      <c r="D50" s="39" t="s">
        <v>74</v>
      </c>
      <c r="E50" s="39" t="s">
        <v>75</v>
      </c>
      <c r="F50" s="39" t="s">
        <v>76</v>
      </c>
      <c r="G50" s="39" t="s">
        <v>77</v>
      </c>
      <c r="H50" s="44" t="s">
        <v>87</v>
      </c>
      <c r="I50" s="44" t="s">
        <v>88</v>
      </c>
    </row>
    <row r="51" ht="15.75" customHeight="1">
      <c r="B51" s="40">
        <v>16.0</v>
      </c>
      <c r="C51" s="41" t="s">
        <v>78</v>
      </c>
      <c r="D51" s="41">
        <v>5.0</v>
      </c>
      <c r="E51" s="42">
        <v>3166.61</v>
      </c>
      <c r="F51" s="42">
        <f t="shared" ref="F51:F57" si="28">D51*E51</f>
        <v>15833.05</v>
      </c>
      <c r="G51" s="42">
        <f t="shared" ref="G51:G57" si="29">12*F51</f>
        <v>189996.6</v>
      </c>
      <c r="H51" s="45">
        <f t="shared" ref="H51:I51" si="27">F51-F40</f>
        <v>0</v>
      </c>
      <c r="I51" s="45">
        <f t="shared" si="27"/>
        <v>0</v>
      </c>
    </row>
    <row r="52" ht="15.75" customHeight="1">
      <c r="B52" s="40">
        <v>17.0</v>
      </c>
      <c r="C52" s="41" t="s">
        <v>79</v>
      </c>
      <c r="D52" s="41">
        <v>2.0</v>
      </c>
      <c r="E52" s="42">
        <v>3135.17</v>
      </c>
      <c r="F52" s="42">
        <f t="shared" si="28"/>
        <v>6270.34</v>
      </c>
      <c r="G52" s="42">
        <f t="shared" si="29"/>
        <v>75244.08</v>
      </c>
      <c r="H52" s="45">
        <f t="shared" ref="H52:I52" si="30">F52-F41</f>
        <v>0</v>
      </c>
      <c r="I52" s="45">
        <f t="shared" si="30"/>
        <v>0</v>
      </c>
    </row>
    <row r="53" ht="15.75" customHeight="1">
      <c r="B53" s="40">
        <v>18.0</v>
      </c>
      <c r="C53" s="41" t="s">
        <v>80</v>
      </c>
      <c r="D53" s="41">
        <v>1.0</v>
      </c>
      <c r="E53" s="42">
        <v>3749.98</v>
      </c>
      <c r="F53" s="42">
        <f t="shared" si="28"/>
        <v>3749.98</v>
      </c>
      <c r="G53" s="42">
        <f t="shared" si="29"/>
        <v>44999.76</v>
      </c>
      <c r="H53" s="45">
        <f t="shared" ref="H53:I53" si="31">F53-F42</f>
        <v>0</v>
      </c>
      <c r="I53" s="45">
        <f t="shared" si="31"/>
        <v>0</v>
      </c>
    </row>
    <row r="54" ht="15.75" customHeight="1">
      <c r="B54" s="40">
        <v>19.0</v>
      </c>
      <c r="C54" s="41" t="s">
        <v>81</v>
      </c>
      <c r="D54" s="41">
        <v>0.0</v>
      </c>
      <c r="E54" s="42">
        <v>0.0</v>
      </c>
      <c r="F54" s="42">
        <f t="shared" si="28"/>
        <v>0</v>
      </c>
      <c r="G54" s="42">
        <f t="shared" si="29"/>
        <v>0</v>
      </c>
      <c r="H54" s="45">
        <f t="shared" ref="H54:I54" si="32">F54-F43</f>
        <v>-4908.32</v>
      </c>
      <c r="I54" s="45">
        <f t="shared" si="32"/>
        <v>-58899.84</v>
      </c>
    </row>
    <row r="55" ht="15.75" customHeight="1">
      <c r="B55" s="40">
        <v>20.0</v>
      </c>
      <c r="C55" s="41" t="s">
        <v>82</v>
      </c>
      <c r="D55" s="41">
        <v>1.0</v>
      </c>
      <c r="E55" s="42">
        <v>3249.97</v>
      </c>
      <c r="F55" s="42">
        <f t="shared" si="28"/>
        <v>3249.97</v>
      </c>
      <c r="G55" s="42">
        <f t="shared" si="29"/>
        <v>38999.64</v>
      </c>
      <c r="H55" s="45">
        <f t="shared" ref="H55:I55" si="33">F55-F44</f>
        <v>0</v>
      </c>
      <c r="I55" s="45">
        <f t="shared" si="33"/>
        <v>0</v>
      </c>
    </row>
    <row r="56" ht="15.75" customHeight="1">
      <c r="B56" s="40">
        <v>21.0</v>
      </c>
      <c r="C56" s="41" t="s">
        <v>83</v>
      </c>
      <c r="D56" s="41">
        <v>1.0</v>
      </c>
      <c r="E56" s="42">
        <v>7666.32</v>
      </c>
      <c r="F56" s="42">
        <f t="shared" si="28"/>
        <v>7666.32</v>
      </c>
      <c r="G56" s="42">
        <f t="shared" si="29"/>
        <v>91995.84</v>
      </c>
      <c r="H56" s="45">
        <f t="shared" ref="H56:I56" si="34">F56-F45</f>
        <v>0</v>
      </c>
      <c r="I56" s="45">
        <f t="shared" si="34"/>
        <v>0</v>
      </c>
    </row>
    <row r="57" ht="15.75" customHeight="1">
      <c r="B57" s="40">
        <v>22.0</v>
      </c>
      <c r="C57" s="41" t="s">
        <v>84</v>
      </c>
      <c r="D57" s="41">
        <v>1.0</v>
      </c>
      <c r="E57" s="42">
        <v>1077.78</v>
      </c>
      <c r="F57" s="42">
        <f t="shared" si="28"/>
        <v>1077.78</v>
      </c>
      <c r="G57" s="42">
        <f t="shared" si="29"/>
        <v>12933.36</v>
      </c>
      <c r="H57" s="45">
        <f t="shared" ref="H57:I57" si="35">F57-F46</f>
        <v>0</v>
      </c>
      <c r="I57" s="45">
        <f t="shared" si="35"/>
        <v>0</v>
      </c>
    </row>
    <row r="58" ht="15.75" customHeight="1">
      <c r="B58" s="46" t="s">
        <v>85</v>
      </c>
      <c r="C58" s="37"/>
      <c r="D58" s="47">
        <f>SUM(D51:D57)</f>
        <v>11</v>
      </c>
      <c r="E58" s="48"/>
      <c r="F58" s="48">
        <f t="shared" ref="F58:I58" si="36">SUM(F51:F57)</f>
        <v>37847.44</v>
      </c>
      <c r="G58" s="48">
        <f t="shared" si="36"/>
        <v>454169.28</v>
      </c>
      <c r="H58" s="45">
        <f t="shared" si="36"/>
        <v>-4908.32</v>
      </c>
      <c r="I58" s="45">
        <f t="shared" si="36"/>
        <v>-58899.84</v>
      </c>
    </row>
    <row r="59" ht="15.75" customHeight="1">
      <c r="B59" s="1"/>
      <c r="C59" s="1"/>
      <c r="D59" s="1"/>
      <c r="E59" s="1"/>
      <c r="F59" s="1"/>
      <c r="G59" s="1"/>
      <c r="H59" s="1"/>
      <c r="I59" s="1"/>
    </row>
    <row r="60" ht="15.75" customHeight="1">
      <c r="B60" s="52" t="s">
        <v>89</v>
      </c>
      <c r="C60" s="36"/>
      <c r="D60" s="36"/>
      <c r="E60" s="36"/>
      <c r="F60" s="36"/>
      <c r="G60" s="37"/>
    </row>
    <row r="61" ht="14.25" customHeight="1">
      <c r="B61" s="38" t="s">
        <v>72</v>
      </c>
      <c r="C61" s="39" t="s">
        <v>73</v>
      </c>
      <c r="D61" s="39" t="s">
        <v>74</v>
      </c>
      <c r="E61" s="39" t="s">
        <v>75</v>
      </c>
      <c r="F61" s="39" t="s">
        <v>76</v>
      </c>
      <c r="G61" s="39" t="s">
        <v>77</v>
      </c>
      <c r="H61" s="44" t="s">
        <v>87</v>
      </c>
      <c r="I61" s="44" t="s">
        <v>88</v>
      </c>
    </row>
    <row r="62" ht="15.75" customHeight="1">
      <c r="B62" s="40">
        <v>16.0</v>
      </c>
      <c r="C62" s="41" t="s">
        <v>78</v>
      </c>
      <c r="D62" s="41">
        <v>5.0</v>
      </c>
      <c r="E62" s="42">
        <v>3166.61</v>
      </c>
      <c r="F62" s="42">
        <f t="shared" ref="F62:F68" si="38">D62*E62</f>
        <v>15833.05</v>
      </c>
      <c r="G62" s="42">
        <f t="shared" ref="G62:G68" si="39">12*F62</f>
        <v>189996.6</v>
      </c>
      <c r="H62" s="45">
        <f t="shared" ref="H62:I62" si="37">F62-F51</f>
        <v>0</v>
      </c>
      <c r="I62" s="45">
        <f t="shared" si="37"/>
        <v>0</v>
      </c>
    </row>
    <row r="63" ht="15.75" customHeight="1">
      <c r="B63" s="40">
        <v>17.0</v>
      </c>
      <c r="C63" s="41" t="s">
        <v>79</v>
      </c>
      <c r="D63" s="41">
        <v>2.0</v>
      </c>
      <c r="E63" s="42">
        <v>3135.17</v>
      </c>
      <c r="F63" s="42">
        <f t="shared" si="38"/>
        <v>6270.34</v>
      </c>
      <c r="G63" s="42">
        <f t="shared" si="39"/>
        <v>75244.08</v>
      </c>
      <c r="H63" s="45">
        <f t="shared" ref="H63:I63" si="40">F63-F52</f>
        <v>0</v>
      </c>
      <c r="I63" s="45">
        <f t="shared" si="40"/>
        <v>0</v>
      </c>
    </row>
    <row r="64" ht="15.75" customHeight="1">
      <c r="B64" s="40">
        <v>18.0</v>
      </c>
      <c r="C64" s="41" t="s">
        <v>80</v>
      </c>
      <c r="D64" s="41">
        <v>1.0</v>
      </c>
      <c r="E64" s="42">
        <v>3749.98</v>
      </c>
      <c r="F64" s="42">
        <f t="shared" si="38"/>
        <v>3749.98</v>
      </c>
      <c r="G64" s="42">
        <f t="shared" si="39"/>
        <v>44999.76</v>
      </c>
      <c r="H64" s="45">
        <f t="shared" ref="H64:I64" si="41">F64-F53</f>
        <v>0</v>
      </c>
      <c r="I64" s="45">
        <f t="shared" si="41"/>
        <v>0</v>
      </c>
    </row>
    <row r="65" ht="15.75" customHeight="1">
      <c r="B65" s="40">
        <v>19.0</v>
      </c>
      <c r="C65" s="41" t="s">
        <v>81</v>
      </c>
      <c r="D65" s="41">
        <v>0.0</v>
      </c>
      <c r="E65" s="42">
        <v>0.0</v>
      </c>
      <c r="F65" s="42">
        <f t="shared" si="38"/>
        <v>0</v>
      </c>
      <c r="G65" s="42">
        <f t="shared" si="39"/>
        <v>0</v>
      </c>
      <c r="H65" s="45">
        <f t="shared" ref="H65:I65" si="42">F65-F54</f>
        <v>0</v>
      </c>
      <c r="I65" s="45">
        <f t="shared" si="42"/>
        <v>0</v>
      </c>
    </row>
    <row r="66" ht="15.75" customHeight="1">
      <c r="B66" s="40">
        <v>20.0</v>
      </c>
      <c r="C66" s="41" t="s">
        <v>82</v>
      </c>
      <c r="D66" s="41">
        <v>0.0</v>
      </c>
      <c r="E66" s="42">
        <v>0.0</v>
      </c>
      <c r="F66" s="42">
        <f t="shared" si="38"/>
        <v>0</v>
      </c>
      <c r="G66" s="42">
        <f t="shared" si="39"/>
        <v>0</v>
      </c>
      <c r="H66" s="45">
        <f t="shared" ref="H66:I66" si="43">F66-F55</f>
        <v>-3249.97</v>
      </c>
      <c r="I66" s="45">
        <f t="shared" si="43"/>
        <v>-38999.64</v>
      </c>
    </row>
    <row r="67" ht="15.75" customHeight="1">
      <c r="B67" s="40">
        <v>21.0</v>
      </c>
      <c r="C67" s="41" t="s">
        <v>83</v>
      </c>
      <c r="D67" s="41">
        <v>1.0</v>
      </c>
      <c r="E67" s="42">
        <v>7666.32</v>
      </c>
      <c r="F67" s="42">
        <f t="shared" si="38"/>
        <v>7666.32</v>
      </c>
      <c r="G67" s="42">
        <f t="shared" si="39"/>
        <v>91995.84</v>
      </c>
      <c r="H67" s="45">
        <f t="shared" ref="H67:I67" si="44">F67-F56</f>
        <v>0</v>
      </c>
      <c r="I67" s="45">
        <f t="shared" si="44"/>
        <v>0</v>
      </c>
    </row>
    <row r="68" ht="15.75" customHeight="1">
      <c r="B68" s="40">
        <v>22.0</v>
      </c>
      <c r="C68" s="41" t="s">
        <v>84</v>
      </c>
      <c r="D68" s="41">
        <v>1.0</v>
      </c>
      <c r="E68" s="42">
        <v>1077.78</v>
      </c>
      <c r="F68" s="42">
        <f t="shared" si="38"/>
        <v>1077.78</v>
      </c>
      <c r="G68" s="42">
        <f t="shared" si="39"/>
        <v>12933.36</v>
      </c>
      <c r="H68" s="45">
        <f t="shared" ref="H68:I68" si="45">F68-F57</f>
        <v>0</v>
      </c>
      <c r="I68" s="45">
        <f t="shared" si="45"/>
        <v>0</v>
      </c>
    </row>
    <row r="69" ht="15.75" customHeight="1">
      <c r="B69" s="46" t="s">
        <v>85</v>
      </c>
      <c r="C69" s="37"/>
      <c r="D69" s="47">
        <f>SUM(D62:D68)</f>
        <v>10</v>
      </c>
      <c r="E69" s="48"/>
      <c r="F69" s="48">
        <f t="shared" ref="F69:I69" si="46">SUM(F62:F68)</f>
        <v>34597.47</v>
      </c>
      <c r="G69" s="48">
        <f t="shared" si="46"/>
        <v>415169.64</v>
      </c>
      <c r="H69" s="45">
        <f t="shared" si="46"/>
        <v>-3249.97</v>
      </c>
      <c r="I69" s="45">
        <f t="shared" si="46"/>
        <v>-38999.64</v>
      </c>
    </row>
    <row r="70" ht="15.75" customHeight="1">
      <c r="B70" s="54"/>
      <c r="C70" s="54"/>
      <c r="D70" s="55"/>
      <c r="E70" s="56"/>
      <c r="F70" s="56"/>
      <c r="G70" s="56"/>
      <c r="H70" s="57"/>
      <c r="I70" s="57"/>
    </row>
    <row r="71" ht="15.75" customHeight="1">
      <c r="B71" s="54"/>
      <c r="C71" s="54"/>
      <c r="D71" s="55"/>
      <c r="E71" s="56"/>
      <c r="F71" s="56"/>
      <c r="G71" s="56"/>
      <c r="H71" s="57"/>
      <c r="I71" s="57"/>
    </row>
    <row r="72" ht="15.75" customHeight="1">
      <c r="B72" s="35" t="s">
        <v>91</v>
      </c>
      <c r="C72" s="36"/>
      <c r="D72" s="36"/>
      <c r="E72" s="36"/>
      <c r="F72" s="36"/>
      <c r="G72" s="37"/>
    </row>
    <row r="73" ht="14.25" customHeight="1">
      <c r="B73" s="38" t="s">
        <v>72</v>
      </c>
      <c r="C73" s="39" t="s">
        <v>73</v>
      </c>
      <c r="D73" s="39" t="s">
        <v>74</v>
      </c>
      <c r="E73" s="39" t="s">
        <v>75</v>
      </c>
      <c r="F73" s="39" t="s">
        <v>76</v>
      </c>
      <c r="G73" s="39" t="s">
        <v>77</v>
      </c>
      <c r="H73" s="44" t="s">
        <v>87</v>
      </c>
      <c r="I73" s="44" t="s">
        <v>88</v>
      </c>
    </row>
    <row r="74" ht="15.75" customHeight="1">
      <c r="B74" s="40">
        <v>16.0</v>
      </c>
      <c r="C74" s="41" t="s">
        <v>78</v>
      </c>
      <c r="D74" s="41">
        <v>5.0</v>
      </c>
      <c r="E74" s="42">
        <v>3166.61</v>
      </c>
      <c r="F74" s="42">
        <f t="shared" ref="F74:F80" si="48">D74*E74</f>
        <v>15833.05</v>
      </c>
      <c r="G74" s="42">
        <f t="shared" ref="G74:G80" si="49">12*F74</f>
        <v>189996.6</v>
      </c>
      <c r="H74" s="45">
        <f t="shared" ref="H74:I74" si="47">F74-F62</f>
        <v>0</v>
      </c>
      <c r="I74" s="45">
        <f t="shared" si="47"/>
        <v>0</v>
      </c>
    </row>
    <row r="75" ht="15.75" customHeight="1">
      <c r="B75" s="40">
        <v>17.0</v>
      </c>
      <c r="C75" s="41" t="s">
        <v>79</v>
      </c>
      <c r="D75" s="41">
        <v>2.0</v>
      </c>
      <c r="E75" s="42">
        <v>3135.17</v>
      </c>
      <c r="F75" s="42">
        <f t="shared" si="48"/>
        <v>6270.34</v>
      </c>
      <c r="G75" s="42">
        <f t="shared" si="49"/>
        <v>75244.08</v>
      </c>
      <c r="H75" s="45">
        <f t="shared" ref="H75:I75" si="50">F75-F63</f>
        <v>0</v>
      </c>
      <c r="I75" s="45">
        <f t="shared" si="50"/>
        <v>0</v>
      </c>
    </row>
    <row r="76" ht="15.75" customHeight="1">
      <c r="B76" s="40">
        <v>18.0</v>
      </c>
      <c r="C76" s="41" t="s">
        <v>80</v>
      </c>
      <c r="D76" s="41">
        <v>1.0</v>
      </c>
      <c r="E76" s="42">
        <v>3749.98</v>
      </c>
      <c r="F76" s="42">
        <f t="shared" si="48"/>
        <v>3749.98</v>
      </c>
      <c r="G76" s="42">
        <f t="shared" si="49"/>
        <v>44999.76</v>
      </c>
      <c r="H76" s="45">
        <f t="shared" ref="H76:I76" si="51">F76-F64</f>
        <v>0</v>
      </c>
      <c r="I76" s="45">
        <f t="shared" si="51"/>
        <v>0</v>
      </c>
    </row>
    <row r="77" ht="15.75" customHeight="1">
      <c r="B77" s="40">
        <v>19.0</v>
      </c>
      <c r="C77" s="41" t="s">
        <v>81</v>
      </c>
      <c r="D77" s="41">
        <v>0.0</v>
      </c>
      <c r="E77" s="42">
        <v>0.0</v>
      </c>
      <c r="F77" s="42">
        <f t="shared" si="48"/>
        <v>0</v>
      </c>
      <c r="G77" s="42">
        <f t="shared" si="49"/>
        <v>0</v>
      </c>
      <c r="H77" s="45">
        <f t="shared" ref="H77:I77" si="52">F77-F65</f>
        <v>0</v>
      </c>
      <c r="I77" s="45">
        <f t="shared" si="52"/>
        <v>0</v>
      </c>
    </row>
    <row r="78" ht="15.75" customHeight="1">
      <c r="B78" s="40">
        <v>20.0</v>
      </c>
      <c r="C78" s="41" t="s">
        <v>82</v>
      </c>
      <c r="D78" s="41">
        <v>0.0</v>
      </c>
      <c r="E78" s="42">
        <v>0.0</v>
      </c>
      <c r="F78" s="42">
        <f t="shared" si="48"/>
        <v>0</v>
      </c>
      <c r="G78" s="42">
        <f t="shared" si="49"/>
        <v>0</v>
      </c>
      <c r="H78" s="45">
        <f t="shared" ref="H78:I78" si="53">F78-F66</f>
        <v>0</v>
      </c>
      <c r="I78" s="45">
        <f t="shared" si="53"/>
        <v>0</v>
      </c>
    </row>
    <row r="79" ht="15.75" customHeight="1">
      <c r="B79" s="40">
        <v>21.0</v>
      </c>
      <c r="C79" s="41" t="s">
        <v>83</v>
      </c>
      <c r="D79" s="41">
        <v>1.0</v>
      </c>
      <c r="E79" s="42">
        <v>7666.32</v>
      </c>
      <c r="F79" s="42">
        <f t="shared" si="48"/>
        <v>7666.32</v>
      </c>
      <c r="G79" s="42">
        <f t="shared" si="49"/>
        <v>91995.84</v>
      </c>
      <c r="H79" s="45">
        <f t="shared" ref="H79:I79" si="54">F79-F67</f>
        <v>0</v>
      </c>
      <c r="I79" s="45">
        <f t="shared" si="54"/>
        <v>0</v>
      </c>
    </row>
    <row r="80" ht="15.75" customHeight="1">
      <c r="B80" s="40">
        <v>22.0</v>
      </c>
      <c r="C80" s="41" t="s">
        <v>84</v>
      </c>
      <c r="D80" s="41">
        <v>0.0</v>
      </c>
      <c r="E80" s="42">
        <v>0.0</v>
      </c>
      <c r="F80" s="42">
        <f t="shared" si="48"/>
        <v>0</v>
      </c>
      <c r="G80" s="42">
        <f t="shared" si="49"/>
        <v>0</v>
      </c>
      <c r="H80" s="45">
        <f t="shared" ref="H80:I80" si="55">F80-F68</f>
        <v>-1077.78</v>
      </c>
      <c r="I80" s="45">
        <f t="shared" si="55"/>
        <v>-12933.36</v>
      </c>
    </row>
    <row r="81" ht="15.75" customHeight="1">
      <c r="B81" s="46" t="s">
        <v>85</v>
      </c>
      <c r="C81" s="37"/>
      <c r="D81" s="47">
        <f>SUM(D74:D80)</f>
        <v>9</v>
      </c>
      <c r="E81" s="48"/>
      <c r="F81" s="48">
        <f t="shared" ref="F81:I81" si="56">SUM(F74:F80)</f>
        <v>33519.69</v>
      </c>
      <c r="G81" s="48">
        <f t="shared" si="56"/>
        <v>402236.28</v>
      </c>
      <c r="H81" s="45">
        <f t="shared" si="56"/>
        <v>-1077.78</v>
      </c>
      <c r="I81" s="45">
        <f t="shared" si="56"/>
        <v>-12933.36</v>
      </c>
    </row>
    <row r="82" ht="15.75" customHeight="1">
      <c r="C82" s="53"/>
      <c r="F82" s="15"/>
      <c r="G82" s="15"/>
    </row>
    <row r="83" ht="15.75" customHeight="1">
      <c r="C83" s="53"/>
      <c r="F83" s="15"/>
      <c r="G83" s="15"/>
    </row>
    <row r="84" ht="16.5" customHeight="1"/>
    <row r="85" ht="15.75" customHeight="1">
      <c r="B85" s="35" t="s">
        <v>92</v>
      </c>
      <c r="C85" s="36"/>
      <c r="D85" s="36"/>
      <c r="E85" s="36"/>
      <c r="F85" s="36"/>
      <c r="G85" s="37"/>
    </row>
    <row r="86" ht="15.75" customHeight="1">
      <c r="B86" s="58" t="s">
        <v>93</v>
      </c>
      <c r="C86" s="36"/>
      <c r="D86" s="36"/>
      <c r="E86" s="36"/>
      <c r="F86" s="36"/>
      <c r="G86" s="37"/>
    </row>
    <row r="87" ht="14.25" customHeight="1">
      <c r="B87" s="38" t="s">
        <v>72</v>
      </c>
      <c r="C87" s="39" t="s">
        <v>73</v>
      </c>
      <c r="D87" s="39" t="s">
        <v>74</v>
      </c>
      <c r="E87" s="39" t="s">
        <v>75</v>
      </c>
      <c r="F87" s="39" t="s">
        <v>76</v>
      </c>
      <c r="G87" s="39" t="s">
        <v>77</v>
      </c>
      <c r="H87" s="44" t="s">
        <v>87</v>
      </c>
      <c r="I87" s="44" t="s">
        <v>88</v>
      </c>
    </row>
    <row r="88" ht="15.75" customHeight="1">
      <c r="B88" s="40">
        <v>16.0</v>
      </c>
      <c r="C88" s="41" t="s">
        <v>78</v>
      </c>
      <c r="D88" s="41">
        <v>5.0</v>
      </c>
      <c r="E88" s="42">
        <v>3229.2</v>
      </c>
      <c r="F88" s="42">
        <f t="shared" ref="F88:F94" si="58">D88*E88</f>
        <v>16146</v>
      </c>
      <c r="G88" s="42">
        <f t="shared" ref="G88:G94" si="59">12*F88</f>
        <v>193752</v>
      </c>
      <c r="H88" s="45">
        <f t="shared" ref="H88:I88" si="57">F88-F74</f>
        <v>312.95</v>
      </c>
      <c r="I88" s="45">
        <f t="shared" si="57"/>
        <v>3755.4</v>
      </c>
    </row>
    <row r="89" ht="15.75" customHeight="1">
      <c r="B89" s="40">
        <v>17.0</v>
      </c>
      <c r="C89" s="41" t="s">
        <v>79</v>
      </c>
      <c r="D89" s="41">
        <v>2.0</v>
      </c>
      <c r="E89" s="42">
        <v>3203.82</v>
      </c>
      <c r="F89" s="42">
        <f t="shared" si="58"/>
        <v>6407.64</v>
      </c>
      <c r="G89" s="42">
        <f t="shared" si="59"/>
        <v>76891.68</v>
      </c>
      <c r="H89" s="45">
        <f t="shared" ref="H89:I89" si="60">F89-F75</f>
        <v>137.3</v>
      </c>
      <c r="I89" s="45">
        <f t="shared" si="60"/>
        <v>1647.6</v>
      </c>
    </row>
    <row r="90" ht="15.75" customHeight="1">
      <c r="B90" s="40">
        <v>18.0</v>
      </c>
      <c r="C90" s="41" t="s">
        <v>80</v>
      </c>
      <c r="D90" s="41">
        <v>1.0</v>
      </c>
      <c r="E90" s="42">
        <v>3837.27</v>
      </c>
      <c r="F90" s="42">
        <f t="shared" si="58"/>
        <v>3837.27</v>
      </c>
      <c r="G90" s="42">
        <f t="shared" si="59"/>
        <v>46047.24</v>
      </c>
      <c r="H90" s="45">
        <f t="shared" ref="H90:I90" si="61">F90-F76</f>
        <v>87.29</v>
      </c>
      <c r="I90" s="45">
        <f t="shared" si="61"/>
        <v>1047.48</v>
      </c>
    </row>
    <row r="91" ht="15.75" customHeight="1">
      <c r="B91" s="40">
        <v>19.0</v>
      </c>
      <c r="C91" s="41" t="s">
        <v>81</v>
      </c>
      <c r="D91" s="41">
        <v>0.0</v>
      </c>
      <c r="E91" s="42">
        <v>0.0</v>
      </c>
      <c r="F91" s="42">
        <f t="shared" si="58"/>
        <v>0</v>
      </c>
      <c r="G91" s="42">
        <f t="shared" si="59"/>
        <v>0</v>
      </c>
      <c r="H91" s="45">
        <f t="shared" ref="H91:I91" si="62">F91-F77</f>
        <v>0</v>
      </c>
      <c r="I91" s="45">
        <f t="shared" si="62"/>
        <v>0</v>
      </c>
    </row>
    <row r="92" ht="15.75" customHeight="1">
      <c r="B92" s="40">
        <v>20.0</v>
      </c>
      <c r="C92" s="41" t="s">
        <v>82</v>
      </c>
      <c r="D92" s="41">
        <v>0.0</v>
      </c>
      <c r="E92" s="42">
        <v>0.0</v>
      </c>
      <c r="F92" s="42">
        <f t="shared" si="58"/>
        <v>0</v>
      </c>
      <c r="G92" s="42">
        <f t="shared" si="59"/>
        <v>0</v>
      </c>
      <c r="H92" s="45">
        <f t="shared" ref="H92:I92" si="63">F92-F78</f>
        <v>0</v>
      </c>
      <c r="I92" s="45">
        <f t="shared" si="63"/>
        <v>0</v>
      </c>
    </row>
    <row r="93" ht="15.75" customHeight="1">
      <c r="B93" s="40">
        <v>21.0</v>
      </c>
      <c r="C93" s="41" t="s">
        <v>83</v>
      </c>
      <c r="D93" s="41">
        <v>1.0</v>
      </c>
      <c r="E93" s="42">
        <v>7703.98</v>
      </c>
      <c r="F93" s="42">
        <f t="shared" si="58"/>
        <v>7703.98</v>
      </c>
      <c r="G93" s="42">
        <f t="shared" si="59"/>
        <v>92447.76</v>
      </c>
      <c r="H93" s="45">
        <f t="shared" ref="H93:I93" si="64">F93-F79</f>
        <v>37.66</v>
      </c>
      <c r="I93" s="45">
        <f t="shared" si="64"/>
        <v>451.92</v>
      </c>
    </row>
    <row r="94" ht="15.75" customHeight="1">
      <c r="B94" s="40">
        <v>22.0</v>
      </c>
      <c r="C94" s="41" t="s">
        <v>84</v>
      </c>
      <c r="D94" s="41">
        <v>0.0</v>
      </c>
      <c r="E94" s="42">
        <v>0.0</v>
      </c>
      <c r="F94" s="42">
        <f t="shared" si="58"/>
        <v>0</v>
      </c>
      <c r="G94" s="42">
        <f t="shared" si="59"/>
        <v>0</v>
      </c>
      <c r="H94" s="45">
        <f t="shared" ref="H94:I94" si="65">F94-F80</f>
        <v>0</v>
      </c>
      <c r="I94" s="45">
        <f t="shared" si="65"/>
        <v>0</v>
      </c>
    </row>
    <row r="95" ht="15.75" customHeight="1">
      <c r="B95" s="46" t="s">
        <v>85</v>
      </c>
      <c r="C95" s="37"/>
      <c r="D95" s="47">
        <f>SUM(D88:D94)</f>
        <v>9</v>
      </c>
      <c r="E95" s="48"/>
      <c r="F95" s="48">
        <f t="shared" ref="F95:I95" si="66">SUM(F88:F94)</f>
        <v>34094.89</v>
      </c>
      <c r="G95" s="48">
        <f t="shared" si="66"/>
        <v>409138.68</v>
      </c>
      <c r="H95" s="45">
        <f t="shared" si="66"/>
        <v>575.2</v>
      </c>
      <c r="I95" s="45">
        <f t="shared" si="66"/>
        <v>6902.4</v>
      </c>
    </row>
    <row r="96" ht="15.75" customHeight="1">
      <c r="F96" s="57">
        <f t="shared" ref="F96:G96" si="67">F95-F81</f>
        <v>575.2</v>
      </c>
      <c r="G96" s="57">
        <f t="shared" si="67"/>
        <v>6902.4</v>
      </c>
    </row>
    <row r="97" ht="15.75" customHeight="1">
      <c r="H97" s="57"/>
    </row>
    <row r="98" ht="15.75" customHeight="1">
      <c r="B98" s="58" t="s">
        <v>94</v>
      </c>
      <c r="C98" s="36"/>
      <c r="D98" s="36"/>
      <c r="E98" s="36"/>
      <c r="F98" s="36"/>
      <c r="G98" s="37"/>
    </row>
    <row r="99" ht="14.25" customHeight="1">
      <c r="B99" s="38" t="s">
        <v>72</v>
      </c>
      <c r="C99" s="39" t="s">
        <v>73</v>
      </c>
      <c r="D99" s="39" t="s">
        <v>74</v>
      </c>
      <c r="E99" s="39" t="s">
        <v>75</v>
      </c>
      <c r="F99" s="39" t="s">
        <v>76</v>
      </c>
      <c r="G99" s="39" t="s">
        <v>77</v>
      </c>
      <c r="H99" s="44" t="s">
        <v>87</v>
      </c>
      <c r="I99" s="44" t="s">
        <v>88</v>
      </c>
    </row>
    <row r="100" ht="15.75" customHeight="1">
      <c r="B100" s="40">
        <v>16.0</v>
      </c>
      <c r="C100" s="41" t="s">
        <v>78</v>
      </c>
      <c r="D100" s="41">
        <v>5.0</v>
      </c>
      <c r="E100" s="42">
        <v>3298.33</v>
      </c>
      <c r="F100" s="42">
        <f t="shared" ref="F100:F106" si="69">D100*E100</f>
        <v>16491.65</v>
      </c>
      <c r="G100" s="42">
        <f t="shared" ref="G100:G106" si="70">12*F100</f>
        <v>197899.8</v>
      </c>
      <c r="H100" s="45">
        <f t="shared" ref="H100:I100" si="68">F100-F74</f>
        <v>658.6</v>
      </c>
      <c r="I100" s="45">
        <f t="shared" si="68"/>
        <v>7903.2</v>
      </c>
    </row>
    <row r="101" ht="15.75" customHeight="1">
      <c r="B101" s="40">
        <v>17.0</v>
      </c>
      <c r="C101" s="41" t="s">
        <v>79</v>
      </c>
      <c r="D101" s="41">
        <v>2.0</v>
      </c>
      <c r="E101" s="42">
        <v>3277.15</v>
      </c>
      <c r="F101" s="42">
        <f t="shared" si="69"/>
        <v>6554.3</v>
      </c>
      <c r="G101" s="42">
        <f t="shared" si="70"/>
        <v>78651.6</v>
      </c>
      <c r="H101" s="45">
        <f t="shared" ref="H101:I101" si="71">F101-F75</f>
        <v>283.96</v>
      </c>
      <c r="I101" s="45">
        <f t="shared" si="71"/>
        <v>3407.52</v>
      </c>
    </row>
    <row r="102" ht="15.75" customHeight="1">
      <c r="B102" s="40">
        <v>18.0</v>
      </c>
      <c r="C102" s="41" t="s">
        <v>80</v>
      </c>
      <c r="D102" s="41">
        <v>1.0</v>
      </c>
      <c r="E102" s="42">
        <v>3911.72</v>
      </c>
      <c r="F102" s="42">
        <f t="shared" si="69"/>
        <v>3911.72</v>
      </c>
      <c r="G102" s="42">
        <f t="shared" si="70"/>
        <v>46940.64</v>
      </c>
      <c r="H102" s="45">
        <f t="shared" ref="H102:I102" si="72">F102-F76</f>
        <v>161.74</v>
      </c>
      <c r="I102" s="45">
        <f t="shared" si="72"/>
        <v>1940.88</v>
      </c>
    </row>
    <row r="103" ht="15.75" customHeight="1">
      <c r="B103" s="40">
        <v>19.0</v>
      </c>
      <c r="C103" s="41" t="s">
        <v>81</v>
      </c>
      <c r="D103" s="41">
        <v>0.0</v>
      </c>
      <c r="E103" s="42">
        <v>0.0</v>
      </c>
      <c r="F103" s="42">
        <f t="shared" si="69"/>
        <v>0</v>
      </c>
      <c r="G103" s="42">
        <f t="shared" si="70"/>
        <v>0</v>
      </c>
      <c r="H103" s="45">
        <f t="shared" ref="H103:I103" si="73">F103-F77</f>
        <v>0</v>
      </c>
      <c r="I103" s="45">
        <f t="shared" si="73"/>
        <v>0</v>
      </c>
    </row>
    <row r="104" ht="15.75" customHeight="1">
      <c r="B104" s="40">
        <v>20.0</v>
      </c>
      <c r="C104" s="41" t="s">
        <v>82</v>
      </c>
      <c r="D104" s="41">
        <v>0.0</v>
      </c>
      <c r="E104" s="42">
        <v>0.0</v>
      </c>
      <c r="F104" s="42">
        <f t="shared" si="69"/>
        <v>0</v>
      </c>
      <c r="G104" s="42">
        <f t="shared" si="70"/>
        <v>0</v>
      </c>
      <c r="H104" s="45">
        <f t="shared" ref="H104:I104" si="74">F104-F78</f>
        <v>0</v>
      </c>
      <c r="I104" s="45">
        <f t="shared" si="74"/>
        <v>0</v>
      </c>
    </row>
    <row r="105" ht="15.75" customHeight="1">
      <c r="B105" s="40">
        <v>21.0</v>
      </c>
      <c r="C105" s="41" t="s">
        <v>83</v>
      </c>
      <c r="D105" s="41">
        <v>1.0</v>
      </c>
      <c r="E105" s="42">
        <v>7797.28</v>
      </c>
      <c r="F105" s="42">
        <f t="shared" si="69"/>
        <v>7797.28</v>
      </c>
      <c r="G105" s="42">
        <f t="shared" si="70"/>
        <v>93567.36</v>
      </c>
      <c r="H105" s="45">
        <f t="shared" ref="H105:I105" si="75">F105-F79</f>
        <v>130.96</v>
      </c>
      <c r="I105" s="45">
        <f t="shared" si="75"/>
        <v>1571.52</v>
      </c>
    </row>
    <row r="106" ht="15.75" customHeight="1">
      <c r="B106" s="40">
        <v>22.0</v>
      </c>
      <c r="C106" s="41" t="s">
        <v>84</v>
      </c>
      <c r="D106" s="41">
        <v>0.0</v>
      </c>
      <c r="E106" s="42">
        <v>0.0</v>
      </c>
      <c r="F106" s="42">
        <f t="shared" si="69"/>
        <v>0</v>
      </c>
      <c r="G106" s="42">
        <f t="shared" si="70"/>
        <v>0</v>
      </c>
      <c r="H106" s="45">
        <f t="shared" ref="H106:I106" si="76">F106-F80</f>
        <v>0</v>
      </c>
      <c r="I106" s="45">
        <f t="shared" si="76"/>
        <v>0</v>
      </c>
    </row>
    <row r="107" ht="15.75" customHeight="1">
      <c r="B107" s="46" t="s">
        <v>85</v>
      </c>
      <c r="C107" s="37"/>
      <c r="D107" s="47">
        <f>SUM(D100:D106)</f>
        <v>9</v>
      </c>
      <c r="E107" s="48"/>
      <c r="F107" s="48">
        <f t="shared" ref="F107:I107" si="77">SUM(F100:F106)</f>
        <v>34754.95</v>
      </c>
      <c r="G107" s="48">
        <f t="shared" si="77"/>
        <v>417059.4</v>
      </c>
      <c r="H107" s="45">
        <f t="shared" si="77"/>
        <v>1235.26</v>
      </c>
      <c r="I107" s="45">
        <f t="shared" si="77"/>
        <v>14823.12</v>
      </c>
    </row>
    <row r="108" ht="15.75" customHeight="1">
      <c r="F108" s="57"/>
      <c r="G108" s="57"/>
    </row>
    <row r="109" ht="15.75" customHeight="1">
      <c r="B109" s="59" t="s">
        <v>25</v>
      </c>
      <c r="C109" s="59"/>
    </row>
    <row r="110" ht="15.75" customHeight="1">
      <c r="B110" s="35" t="s">
        <v>95</v>
      </c>
      <c r="C110" s="36"/>
      <c r="D110" s="36"/>
      <c r="E110" s="36"/>
      <c r="F110" s="36"/>
      <c r="G110" s="37"/>
    </row>
    <row r="111" ht="14.25" customHeight="1">
      <c r="B111" s="38" t="s">
        <v>72</v>
      </c>
      <c r="C111" s="39" t="s">
        <v>73</v>
      </c>
      <c r="D111" s="39" t="s">
        <v>74</v>
      </c>
      <c r="E111" s="39" t="s">
        <v>75</v>
      </c>
      <c r="F111" s="39" t="s">
        <v>76</v>
      </c>
      <c r="G111" s="39" t="s">
        <v>77</v>
      </c>
      <c r="H111" s="44" t="s">
        <v>87</v>
      </c>
      <c r="I111" s="44" t="s">
        <v>88</v>
      </c>
    </row>
    <row r="112" ht="15.75" customHeight="1">
      <c r="B112" s="40">
        <v>16.0</v>
      </c>
      <c r="C112" s="41" t="s">
        <v>78</v>
      </c>
      <c r="D112" s="41">
        <v>5.0</v>
      </c>
      <c r="E112" s="42">
        <v>3303.53</v>
      </c>
      <c r="F112" s="42">
        <f t="shared" ref="F112:F118" si="79">D112*E112</f>
        <v>16517.65</v>
      </c>
      <c r="G112" s="42">
        <f t="shared" ref="G112:G118" si="80">12*F112</f>
        <v>198211.8</v>
      </c>
      <c r="H112" s="45">
        <f t="shared" ref="H112:I112" si="78">F112-F100</f>
        <v>26</v>
      </c>
      <c r="I112" s="45">
        <f t="shared" si="78"/>
        <v>312</v>
      </c>
    </row>
    <row r="113" ht="15.75" customHeight="1">
      <c r="B113" s="40">
        <v>17.0</v>
      </c>
      <c r="C113" s="41" t="s">
        <v>79</v>
      </c>
      <c r="D113" s="41">
        <v>2.0</v>
      </c>
      <c r="E113" s="42">
        <v>3282.88</v>
      </c>
      <c r="F113" s="42">
        <f t="shared" si="79"/>
        <v>6565.76</v>
      </c>
      <c r="G113" s="42">
        <f t="shared" si="80"/>
        <v>78789.12</v>
      </c>
      <c r="H113" s="45">
        <f t="shared" ref="H113:I113" si="81">F113-F101</f>
        <v>11.46</v>
      </c>
      <c r="I113" s="45">
        <f t="shared" si="81"/>
        <v>137.52</v>
      </c>
    </row>
    <row r="114" ht="15.75" customHeight="1">
      <c r="B114" s="40">
        <v>18.0</v>
      </c>
      <c r="C114" s="41" t="s">
        <v>80</v>
      </c>
      <c r="D114" s="41">
        <v>1.0</v>
      </c>
      <c r="E114" s="42">
        <v>3917.17</v>
      </c>
      <c r="F114" s="42">
        <f t="shared" si="79"/>
        <v>3917.17</v>
      </c>
      <c r="G114" s="42">
        <f t="shared" si="80"/>
        <v>47006.04</v>
      </c>
      <c r="H114" s="45">
        <f t="shared" ref="H114:I114" si="82">F114-F102</f>
        <v>5.45</v>
      </c>
      <c r="I114" s="45">
        <f t="shared" si="82"/>
        <v>65.4</v>
      </c>
    </row>
    <row r="115" ht="15.75" customHeight="1">
      <c r="B115" s="40">
        <v>19.0</v>
      </c>
      <c r="C115" s="41" t="s">
        <v>81</v>
      </c>
      <c r="D115" s="41">
        <v>0.0</v>
      </c>
      <c r="E115" s="42">
        <v>0.0</v>
      </c>
      <c r="F115" s="42">
        <f t="shared" si="79"/>
        <v>0</v>
      </c>
      <c r="G115" s="42">
        <f t="shared" si="80"/>
        <v>0</v>
      </c>
      <c r="H115" s="45">
        <f t="shared" ref="H115:I115" si="83">F115-F103</f>
        <v>0</v>
      </c>
      <c r="I115" s="45">
        <f t="shared" si="83"/>
        <v>0</v>
      </c>
    </row>
    <row r="116" ht="15.75" customHeight="1">
      <c r="B116" s="40">
        <v>20.0</v>
      </c>
      <c r="C116" s="41" t="s">
        <v>82</v>
      </c>
      <c r="D116" s="41">
        <v>0.0</v>
      </c>
      <c r="E116" s="42">
        <v>0.0</v>
      </c>
      <c r="F116" s="42">
        <f t="shared" si="79"/>
        <v>0</v>
      </c>
      <c r="G116" s="42">
        <f t="shared" si="80"/>
        <v>0</v>
      </c>
      <c r="H116" s="45">
        <f t="shared" ref="H116:I116" si="84">F116-F104</f>
        <v>0</v>
      </c>
      <c r="I116" s="45">
        <f t="shared" si="84"/>
        <v>0</v>
      </c>
    </row>
    <row r="117" ht="15.75" customHeight="1">
      <c r="B117" s="40">
        <v>21.0</v>
      </c>
      <c r="C117" s="41" t="s">
        <v>83</v>
      </c>
      <c r="D117" s="41">
        <v>1.0</v>
      </c>
      <c r="E117" s="42">
        <v>7809.64</v>
      </c>
      <c r="F117" s="42">
        <f t="shared" si="79"/>
        <v>7809.64</v>
      </c>
      <c r="G117" s="42">
        <f t="shared" si="80"/>
        <v>93715.68</v>
      </c>
      <c r="H117" s="45">
        <f t="shared" ref="H117:I117" si="85">F117-F105</f>
        <v>12.36</v>
      </c>
      <c r="I117" s="45">
        <f t="shared" si="85"/>
        <v>148.32</v>
      </c>
    </row>
    <row r="118" ht="15.75" customHeight="1">
      <c r="B118" s="40">
        <v>22.0</v>
      </c>
      <c r="C118" s="41" t="s">
        <v>84</v>
      </c>
      <c r="D118" s="41">
        <v>0.0</v>
      </c>
      <c r="E118" s="42">
        <v>0.0</v>
      </c>
      <c r="F118" s="42">
        <f t="shared" si="79"/>
        <v>0</v>
      </c>
      <c r="G118" s="42">
        <f t="shared" si="80"/>
        <v>0</v>
      </c>
      <c r="H118" s="45">
        <f t="shared" ref="H118:I118" si="86">F118-F106</f>
        <v>0</v>
      </c>
      <c r="I118" s="45">
        <f t="shared" si="86"/>
        <v>0</v>
      </c>
    </row>
    <row r="119" ht="15.75" customHeight="1">
      <c r="B119" s="46" t="s">
        <v>85</v>
      </c>
      <c r="C119" s="37"/>
      <c r="D119" s="47">
        <f>SUM(D112:D118)</f>
        <v>9</v>
      </c>
      <c r="E119" s="48"/>
      <c r="F119" s="48">
        <f t="shared" ref="F119:G119" si="87">SUM(F112:F118)</f>
        <v>34810.22</v>
      </c>
      <c r="G119" s="48">
        <f t="shared" si="87"/>
        <v>417722.64</v>
      </c>
      <c r="H119" s="45">
        <f t="shared" ref="H119:I119" si="88">F119-F107</f>
        <v>55.27</v>
      </c>
      <c r="I119" s="45">
        <f t="shared" si="88"/>
        <v>663.24</v>
      </c>
    </row>
    <row r="120" ht="15.75" customHeight="1">
      <c r="F120" s="57">
        <f t="shared" ref="F120:G120" si="89">F119-F107</f>
        <v>55.27</v>
      </c>
      <c r="G120" s="57">
        <f t="shared" si="89"/>
        <v>663.24</v>
      </c>
    </row>
    <row r="121" ht="14.25" customHeight="1"/>
    <row r="122" ht="15.75" customHeight="1">
      <c r="B122" s="35" t="s">
        <v>96</v>
      </c>
      <c r="C122" s="36"/>
      <c r="D122" s="36"/>
      <c r="E122" s="36"/>
      <c r="F122" s="36"/>
      <c r="G122" s="37"/>
    </row>
    <row r="123" ht="14.25" customHeight="1">
      <c r="B123" s="38" t="s">
        <v>72</v>
      </c>
      <c r="C123" s="39" t="s">
        <v>73</v>
      </c>
      <c r="D123" s="39" t="s">
        <v>74</v>
      </c>
      <c r="E123" s="39" t="s">
        <v>75</v>
      </c>
      <c r="F123" s="39" t="s">
        <v>76</v>
      </c>
      <c r="G123" s="39" t="s">
        <v>77</v>
      </c>
      <c r="H123" s="44" t="s">
        <v>87</v>
      </c>
      <c r="I123" s="44" t="s">
        <v>88</v>
      </c>
    </row>
    <row r="124" ht="15.75" customHeight="1">
      <c r="B124" s="40">
        <v>16.0</v>
      </c>
      <c r="C124" s="41" t="s">
        <v>78</v>
      </c>
      <c r="D124" s="41">
        <v>5.0</v>
      </c>
      <c r="E124" s="42">
        <v>3303.53</v>
      </c>
      <c r="F124" s="42">
        <f t="shared" ref="F124:F131" si="91">D124*E124</f>
        <v>16517.65</v>
      </c>
      <c r="G124" s="42">
        <f t="shared" ref="G124:G131" si="92">12*F124</f>
        <v>198211.8</v>
      </c>
      <c r="H124" s="45">
        <f t="shared" ref="H124:I124" si="90">F124-F112</f>
        <v>0</v>
      </c>
      <c r="I124" s="45">
        <f t="shared" si="90"/>
        <v>0</v>
      </c>
    </row>
    <row r="125" ht="15.75" customHeight="1">
      <c r="B125" s="40">
        <v>17.0</v>
      </c>
      <c r="C125" s="41" t="s">
        <v>79</v>
      </c>
      <c r="D125" s="41">
        <v>1.0</v>
      </c>
      <c r="E125" s="42">
        <v>3282.88</v>
      </c>
      <c r="F125" s="42">
        <f t="shared" si="91"/>
        <v>3282.88</v>
      </c>
      <c r="G125" s="42">
        <f t="shared" si="92"/>
        <v>39394.56</v>
      </c>
      <c r="H125" s="45">
        <f t="shared" ref="H125:I125" si="93">F125-F113</f>
        <v>-3282.88</v>
      </c>
      <c r="I125" s="45">
        <f t="shared" si="93"/>
        <v>-39394.56</v>
      </c>
      <c r="K125" s="15"/>
    </row>
    <row r="126" ht="15.75" customHeight="1">
      <c r="B126" s="40"/>
      <c r="C126" s="41" t="s">
        <v>97</v>
      </c>
      <c r="D126" s="41">
        <v>1.0</v>
      </c>
      <c r="E126" s="42">
        <v>3359.64</v>
      </c>
      <c r="F126" s="42">
        <f t="shared" si="91"/>
        <v>3359.64</v>
      </c>
      <c r="G126" s="42">
        <f t="shared" si="92"/>
        <v>40315.68</v>
      </c>
      <c r="H126" s="45">
        <v>3359.69</v>
      </c>
      <c r="I126" s="45">
        <f>(H126*12)</f>
        <v>40316.28</v>
      </c>
      <c r="K126" s="15"/>
    </row>
    <row r="127" ht="15.75" customHeight="1">
      <c r="B127" s="40">
        <v>18.0</v>
      </c>
      <c r="C127" s="41" t="s">
        <v>80</v>
      </c>
      <c r="D127" s="41">
        <v>1.0</v>
      </c>
      <c r="E127" s="42">
        <v>3917.17</v>
      </c>
      <c r="F127" s="42">
        <f t="shared" si="91"/>
        <v>3917.17</v>
      </c>
      <c r="G127" s="42">
        <f t="shared" si="92"/>
        <v>47006.04</v>
      </c>
      <c r="H127" s="45">
        <f t="shared" ref="H127:I127" si="94">F127-F114</f>
        <v>0</v>
      </c>
      <c r="I127" s="45">
        <f t="shared" si="94"/>
        <v>0</v>
      </c>
      <c r="K127" s="15"/>
    </row>
    <row r="128" ht="15.75" customHeight="1">
      <c r="B128" s="40">
        <v>19.0</v>
      </c>
      <c r="C128" s="41" t="s">
        <v>81</v>
      </c>
      <c r="D128" s="41">
        <v>0.0</v>
      </c>
      <c r="E128" s="42">
        <v>0.0</v>
      </c>
      <c r="F128" s="42">
        <f t="shared" si="91"/>
        <v>0</v>
      </c>
      <c r="G128" s="42">
        <f t="shared" si="92"/>
        <v>0</v>
      </c>
      <c r="H128" s="45">
        <f t="shared" ref="H128:I128" si="95">F128-F115</f>
        <v>0</v>
      </c>
      <c r="I128" s="45">
        <f t="shared" si="95"/>
        <v>0</v>
      </c>
      <c r="K128" s="15"/>
    </row>
    <row r="129" ht="15.75" customHeight="1">
      <c r="B129" s="40">
        <v>20.0</v>
      </c>
      <c r="C129" s="41" t="s">
        <v>82</v>
      </c>
      <c r="D129" s="41">
        <v>0.0</v>
      </c>
      <c r="E129" s="42">
        <v>0.0</v>
      </c>
      <c r="F129" s="42">
        <f t="shared" si="91"/>
        <v>0</v>
      </c>
      <c r="G129" s="42">
        <f t="shared" si="92"/>
        <v>0</v>
      </c>
      <c r="H129" s="45">
        <f t="shared" ref="H129:I129" si="96">F129-F116</f>
        <v>0</v>
      </c>
      <c r="I129" s="45">
        <f t="shared" si="96"/>
        <v>0</v>
      </c>
      <c r="K129" s="15"/>
    </row>
    <row r="130" ht="15.75" customHeight="1">
      <c r="B130" s="40">
        <v>21.0</v>
      </c>
      <c r="C130" s="41" t="s">
        <v>83</v>
      </c>
      <c r="D130" s="41">
        <v>1.0</v>
      </c>
      <c r="E130" s="42">
        <v>7809.64</v>
      </c>
      <c r="F130" s="42">
        <f t="shared" si="91"/>
        <v>7809.64</v>
      </c>
      <c r="G130" s="42">
        <f t="shared" si="92"/>
        <v>93715.68</v>
      </c>
      <c r="H130" s="45">
        <f t="shared" ref="H130:I130" si="97">F130-F117</f>
        <v>0</v>
      </c>
      <c r="I130" s="45">
        <f t="shared" si="97"/>
        <v>0</v>
      </c>
      <c r="K130" s="15"/>
    </row>
    <row r="131" ht="15.75" customHeight="1">
      <c r="B131" s="40">
        <v>22.0</v>
      </c>
      <c r="C131" s="41" t="s">
        <v>84</v>
      </c>
      <c r="D131" s="41">
        <v>0.0</v>
      </c>
      <c r="E131" s="42">
        <v>0.0</v>
      </c>
      <c r="F131" s="42">
        <f t="shared" si="91"/>
        <v>0</v>
      </c>
      <c r="G131" s="42">
        <f t="shared" si="92"/>
        <v>0</v>
      </c>
      <c r="H131" s="45">
        <f t="shared" ref="H131:I131" si="98">F131-F118</f>
        <v>0</v>
      </c>
      <c r="I131" s="45">
        <f t="shared" si="98"/>
        <v>0</v>
      </c>
      <c r="K131" s="15"/>
    </row>
    <row r="132" ht="15.75" customHeight="1">
      <c r="B132" s="46" t="s">
        <v>85</v>
      </c>
      <c r="C132" s="37"/>
      <c r="D132" s="47">
        <f>SUM(D124:D131)</f>
        <v>9</v>
      </c>
      <c r="E132" s="48"/>
      <c r="F132" s="48">
        <f t="shared" ref="F132:G132" si="99">SUM(F124:F131)</f>
        <v>34886.98</v>
      </c>
      <c r="G132" s="48">
        <f t="shared" si="99"/>
        <v>418643.76</v>
      </c>
      <c r="H132" s="45">
        <f t="shared" ref="H132:I132" si="100">F132-F119</f>
        <v>76.76</v>
      </c>
      <c r="I132" s="45">
        <f t="shared" si="100"/>
        <v>921.12</v>
      </c>
      <c r="K132" s="15"/>
    </row>
    <row r="133" ht="15.75" customHeight="1">
      <c r="F133" s="57">
        <f t="shared" ref="F133:G133" si="101">F132-F119</f>
        <v>76.76</v>
      </c>
      <c r="G133" s="57">
        <f t="shared" si="101"/>
        <v>921.12</v>
      </c>
      <c r="K133" s="15"/>
    </row>
    <row r="134" ht="15.75" customHeight="1">
      <c r="B134" s="60" t="s">
        <v>25</v>
      </c>
      <c r="C134" s="51"/>
      <c r="F134" s="57"/>
      <c r="G134" s="57"/>
      <c r="K134" s="15"/>
    </row>
    <row r="135" ht="15.75" customHeight="1">
      <c r="F135" s="57"/>
      <c r="G135" s="57"/>
      <c r="K135" s="15"/>
    </row>
    <row r="136" ht="15.75" customHeight="1">
      <c r="B136" s="35" t="s">
        <v>98</v>
      </c>
      <c r="C136" s="36"/>
      <c r="D136" s="36"/>
      <c r="E136" s="36"/>
      <c r="F136" s="36"/>
      <c r="G136" s="37"/>
      <c r="K136" s="15"/>
    </row>
    <row r="137" ht="14.25" customHeight="1">
      <c r="B137" s="38" t="s">
        <v>72</v>
      </c>
      <c r="C137" s="39" t="s">
        <v>73</v>
      </c>
      <c r="D137" s="39" t="s">
        <v>74</v>
      </c>
      <c r="E137" s="39" t="s">
        <v>75</v>
      </c>
      <c r="F137" s="39" t="s">
        <v>76</v>
      </c>
      <c r="G137" s="39" t="s">
        <v>77</v>
      </c>
      <c r="H137" s="44" t="s">
        <v>87</v>
      </c>
      <c r="I137" s="44" t="s">
        <v>88</v>
      </c>
    </row>
    <row r="138" ht="15.75" customHeight="1">
      <c r="B138" s="40">
        <v>16.0</v>
      </c>
      <c r="C138" s="41" t="s">
        <v>78</v>
      </c>
      <c r="D138" s="41">
        <v>5.0</v>
      </c>
      <c r="E138" s="42">
        <v>3408.72</v>
      </c>
      <c r="F138" s="42">
        <f t="shared" ref="F138:F139" si="103">D138*E138</f>
        <v>17043.6</v>
      </c>
      <c r="G138" s="42">
        <f t="shared" ref="G138:G145" si="104">12*F138</f>
        <v>204523.2</v>
      </c>
      <c r="H138" s="45">
        <f t="shared" ref="H138:I138" si="102">F138-F124</f>
        <v>525.95</v>
      </c>
      <c r="I138" s="45">
        <f t="shared" si="102"/>
        <v>6311.4</v>
      </c>
    </row>
    <row r="139" ht="15.75" customHeight="1">
      <c r="B139" s="40">
        <v>17.0</v>
      </c>
      <c r="C139" s="41" t="s">
        <v>79</v>
      </c>
      <c r="D139" s="41">
        <v>1.0</v>
      </c>
      <c r="E139" s="42">
        <v>3355.34</v>
      </c>
      <c r="F139" s="42">
        <f t="shared" si="103"/>
        <v>3355.34</v>
      </c>
      <c r="G139" s="42">
        <f t="shared" si="104"/>
        <v>40264.08</v>
      </c>
      <c r="H139" s="45">
        <f t="shared" ref="H139:I139" si="105">F139-F125</f>
        <v>72.46</v>
      </c>
      <c r="I139" s="45">
        <f t="shared" si="105"/>
        <v>869.52</v>
      </c>
      <c r="K139" s="15"/>
    </row>
    <row r="140" ht="15.0" customHeight="1">
      <c r="B140" s="40"/>
      <c r="C140" s="41" t="s">
        <v>97</v>
      </c>
      <c r="D140" s="41">
        <v>1.0</v>
      </c>
      <c r="E140" s="42">
        <v>3451.42</v>
      </c>
      <c r="F140" s="42">
        <f>(E140*D140)</f>
        <v>3451.42</v>
      </c>
      <c r="G140" s="42">
        <f t="shared" si="104"/>
        <v>41417.04</v>
      </c>
      <c r="H140" s="45">
        <f t="shared" ref="H140:I140" si="106">F140-F126</f>
        <v>91.78</v>
      </c>
      <c r="I140" s="45">
        <f t="shared" si="106"/>
        <v>1101.36</v>
      </c>
      <c r="J140" s="61"/>
      <c r="K140" s="15"/>
    </row>
    <row r="141" ht="15.75" customHeight="1">
      <c r="B141" s="40">
        <v>18.0</v>
      </c>
      <c r="C141" s="41" t="s">
        <v>80</v>
      </c>
      <c r="D141" s="41">
        <v>1.0</v>
      </c>
      <c r="E141" s="42">
        <v>4041.35</v>
      </c>
      <c r="F141" s="42">
        <f t="shared" ref="F141:F145" si="108">D141*E141</f>
        <v>4041.35</v>
      </c>
      <c r="G141" s="42">
        <f t="shared" si="104"/>
        <v>48496.2</v>
      </c>
      <c r="H141" s="45">
        <f t="shared" ref="H141:I141" si="107">F141-F127</f>
        <v>124.18</v>
      </c>
      <c r="I141" s="45">
        <f t="shared" si="107"/>
        <v>1490.16</v>
      </c>
      <c r="J141" s="61"/>
      <c r="K141" s="15"/>
    </row>
    <row r="142" ht="15.75" customHeight="1">
      <c r="B142" s="40">
        <v>19.0</v>
      </c>
      <c r="C142" s="41" t="s">
        <v>81</v>
      </c>
      <c r="D142" s="41">
        <v>0.0</v>
      </c>
      <c r="E142" s="42">
        <v>0.0</v>
      </c>
      <c r="F142" s="42">
        <f t="shared" si="108"/>
        <v>0</v>
      </c>
      <c r="G142" s="42">
        <f t="shared" si="104"/>
        <v>0</v>
      </c>
      <c r="H142" s="45">
        <f t="shared" ref="H142:I142" si="109">F142-F128</f>
        <v>0</v>
      </c>
      <c r="I142" s="45">
        <f t="shared" si="109"/>
        <v>0</v>
      </c>
      <c r="K142" s="15"/>
    </row>
    <row r="143" ht="15.75" customHeight="1">
      <c r="B143" s="40">
        <v>20.0</v>
      </c>
      <c r="C143" s="41" t="s">
        <v>82</v>
      </c>
      <c r="D143" s="41">
        <v>0.0</v>
      </c>
      <c r="E143" s="42">
        <v>0.0</v>
      </c>
      <c r="F143" s="42">
        <f t="shared" si="108"/>
        <v>0</v>
      </c>
      <c r="G143" s="42">
        <f t="shared" si="104"/>
        <v>0</v>
      </c>
      <c r="H143" s="45">
        <f t="shared" ref="H143:I143" si="110">F143-F129</f>
        <v>0</v>
      </c>
      <c r="I143" s="45">
        <f t="shared" si="110"/>
        <v>0</v>
      </c>
      <c r="K143" s="15"/>
    </row>
    <row r="144" ht="15.75" customHeight="1">
      <c r="B144" s="40">
        <v>21.0</v>
      </c>
      <c r="C144" s="41" t="s">
        <v>83</v>
      </c>
      <c r="D144" s="41">
        <v>1.0</v>
      </c>
      <c r="E144" s="42">
        <v>8049.52</v>
      </c>
      <c r="F144" s="42">
        <f t="shared" si="108"/>
        <v>8049.52</v>
      </c>
      <c r="G144" s="42">
        <f t="shared" si="104"/>
        <v>96594.24</v>
      </c>
      <c r="H144" s="45">
        <f t="shared" ref="H144:I144" si="111">F144-F130</f>
        <v>239.88</v>
      </c>
      <c r="I144" s="45">
        <f t="shared" si="111"/>
        <v>2878.56</v>
      </c>
      <c r="K144" s="15"/>
    </row>
    <row r="145" ht="15.75" customHeight="1">
      <c r="B145" s="40">
        <v>22.0</v>
      </c>
      <c r="C145" s="41" t="s">
        <v>84</v>
      </c>
      <c r="D145" s="41">
        <v>0.0</v>
      </c>
      <c r="E145" s="42">
        <v>0.0</v>
      </c>
      <c r="F145" s="42">
        <f t="shared" si="108"/>
        <v>0</v>
      </c>
      <c r="G145" s="42">
        <f t="shared" si="104"/>
        <v>0</v>
      </c>
      <c r="H145" s="45">
        <f t="shared" ref="H145:I145" si="112">F145-F131</f>
        <v>0</v>
      </c>
      <c r="I145" s="45">
        <f t="shared" si="112"/>
        <v>0</v>
      </c>
      <c r="K145" s="15"/>
    </row>
    <row r="146" ht="15.75" customHeight="1">
      <c r="B146" s="46" t="s">
        <v>85</v>
      </c>
      <c r="C146" s="37"/>
      <c r="D146" s="47">
        <f>SUM(D138:D145)</f>
        <v>9</v>
      </c>
      <c r="E146" s="48"/>
      <c r="F146" s="48">
        <f t="shared" ref="F146:G146" si="113">SUM(F138:F145)</f>
        <v>35941.23</v>
      </c>
      <c r="G146" s="48">
        <f t="shared" si="113"/>
        <v>431294.76</v>
      </c>
      <c r="H146" s="45">
        <f t="shared" ref="H146:I146" si="114">F146-F132</f>
        <v>1054.25</v>
      </c>
      <c r="I146" s="45">
        <f t="shared" si="114"/>
        <v>12651</v>
      </c>
      <c r="K146" s="15"/>
    </row>
    <row r="147" ht="15.75" customHeight="1">
      <c r="F147" s="57">
        <f t="shared" ref="F147:G147" si="115">F146-F132</f>
        <v>1054.25</v>
      </c>
      <c r="G147" s="57">
        <f t="shared" si="115"/>
        <v>12651</v>
      </c>
      <c r="K147" s="15"/>
    </row>
    <row r="148" ht="15.75" customHeight="1">
      <c r="F148" s="57"/>
      <c r="G148" s="57"/>
      <c r="K148" s="15"/>
    </row>
    <row r="149" ht="15.75" customHeight="1">
      <c r="F149" s="57"/>
      <c r="G149" s="57"/>
      <c r="K149" s="15"/>
    </row>
    <row r="150" ht="15.75" customHeight="1">
      <c r="B150" s="35" t="s">
        <v>99</v>
      </c>
      <c r="C150" s="36"/>
      <c r="D150" s="36"/>
      <c r="E150" s="36"/>
      <c r="F150" s="36"/>
      <c r="G150" s="37"/>
    </row>
    <row r="151" ht="15.75" customHeight="1">
      <c r="B151" s="58" t="s">
        <v>100</v>
      </c>
      <c r="C151" s="36"/>
      <c r="D151" s="36"/>
      <c r="E151" s="36"/>
      <c r="F151" s="36"/>
      <c r="G151" s="37"/>
    </row>
    <row r="152" ht="14.25" customHeight="1">
      <c r="B152" s="38" t="s">
        <v>72</v>
      </c>
      <c r="C152" s="39" t="s">
        <v>73</v>
      </c>
      <c r="D152" s="39" t="s">
        <v>74</v>
      </c>
      <c r="E152" s="39" t="s">
        <v>75</v>
      </c>
      <c r="F152" s="39" t="s">
        <v>76</v>
      </c>
      <c r="G152" s="39" t="s">
        <v>77</v>
      </c>
      <c r="H152" s="44" t="s">
        <v>87</v>
      </c>
      <c r="I152" s="44" t="s">
        <v>88</v>
      </c>
    </row>
    <row r="153" ht="15.75" customHeight="1">
      <c r="B153" s="40">
        <v>16.0</v>
      </c>
      <c r="C153" s="41" t="s">
        <v>78</v>
      </c>
      <c r="D153" s="41">
        <v>5.0</v>
      </c>
      <c r="E153" s="42">
        <v>3571.09</v>
      </c>
      <c r="F153" s="42">
        <f t="shared" ref="F153:F154" si="117">D153*E153</f>
        <v>17855.45</v>
      </c>
      <c r="G153" s="42">
        <f t="shared" ref="G153:G160" si="118">12*F153</f>
        <v>214265.4</v>
      </c>
      <c r="H153" s="45">
        <f t="shared" ref="H153:I153" si="116">F153-F138</f>
        <v>811.85</v>
      </c>
      <c r="I153" s="45">
        <f t="shared" si="116"/>
        <v>9742.2</v>
      </c>
      <c r="K153" s="15"/>
    </row>
    <row r="154" ht="15.75" customHeight="1">
      <c r="B154" s="40">
        <v>17.0</v>
      </c>
      <c r="C154" s="41" t="s">
        <v>79</v>
      </c>
      <c r="D154" s="41">
        <v>1.0</v>
      </c>
      <c r="E154" s="42">
        <v>3554.47</v>
      </c>
      <c r="F154" s="42">
        <f t="shared" si="117"/>
        <v>3554.47</v>
      </c>
      <c r="G154" s="42">
        <f t="shared" si="118"/>
        <v>42653.64</v>
      </c>
      <c r="H154" s="45">
        <f t="shared" ref="H154:I154" si="119">F154-F139</f>
        <v>199.13</v>
      </c>
      <c r="I154" s="45">
        <f t="shared" si="119"/>
        <v>2389.56</v>
      </c>
      <c r="J154" s="61"/>
      <c r="K154" s="15"/>
      <c r="M154" s="62"/>
    </row>
    <row r="155" ht="15.75" customHeight="1">
      <c r="B155" s="40"/>
      <c r="C155" s="41" t="s">
        <v>97</v>
      </c>
      <c r="D155" s="41">
        <v>1.0</v>
      </c>
      <c r="E155" s="42">
        <v>3628.5</v>
      </c>
      <c r="F155" s="42">
        <f>(E155*D155)</f>
        <v>3628.5</v>
      </c>
      <c r="G155" s="42">
        <f t="shared" si="118"/>
        <v>43542</v>
      </c>
      <c r="H155" s="45">
        <f t="shared" ref="H155:I155" si="120">F155-F140</f>
        <v>177.08</v>
      </c>
      <c r="I155" s="45">
        <f t="shared" si="120"/>
        <v>2124.96</v>
      </c>
      <c r="J155" s="61"/>
      <c r="K155" s="15"/>
    </row>
    <row r="156" ht="15.75" customHeight="1">
      <c r="B156" s="40">
        <v>18.0</v>
      </c>
      <c r="C156" s="41" t="s">
        <v>80</v>
      </c>
      <c r="D156" s="41">
        <v>1.0</v>
      </c>
      <c r="E156" s="42">
        <v>4227.87</v>
      </c>
      <c r="F156" s="42">
        <f t="shared" ref="F156:F160" si="122">D156*E156</f>
        <v>4227.87</v>
      </c>
      <c r="G156" s="42">
        <f t="shared" si="118"/>
        <v>50734.44</v>
      </c>
      <c r="H156" s="45">
        <f t="shared" ref="H156:I156" si="121">F156-F141</f>
        <v>186.52</v>
      </c>
      <c r="I156" s="45">
        <f t="shared" si="121"/>
        <v>2238.24</v>
      </c>
      <c r="K156" s="15"/>
      <c r="M156" s="63"/>
    </row>
    <row r="157" ht="15.75" customHeight="1">
      <c r="B157" s="40">
        <v>19.0</v>
      </c>
      <c r="C157" s="41" t="s">
        <v>81</v>
      </c>
      <c r="D157" s="41">
        <v>0.0</v>
      </c>
      <c r="E157" s="42">
        <v>0.0</v>
      </c>
      <c r="F157" s="42">
        <f t="shared" si="122"/>
        <v>0</v>
      </c>
      <c r="G157" s="42">
        <f t="shared" si="118"/>
        <v>0</v>
      </c>
      <c r="H157" s="45">
        <f t="shared" ref="H157:I157" si="123">F157-F142</f>
        <v>0</v>
      </c>
      <c r="I157" s="45">
        <f t="shared" si="123"/>
        <v>0</v>
      </c>
      <c r="K157" s="15"/>
      <c r="L157" s="64"/>
    </row>
    <row r="158" ht="15.75" customHeight="1">
      <c r="B158" s="40">
        <v>20.0</v>
      </c>
      <c r="C158" s="41" t="s">
        <v>82</v>
      </c>
      <c r="D158" s="41">
        <v>0.0</v>
      </c>
      <c r="E158" s="42">
        <v>0.0</v>
      </c>
      <c r="F158" s="42">
        <f t="shared" si="122"/>
        <v>0</v>
      </c>
      <c r="G158" s="42">
        <f t="shared" si="118"/>
        <v>0</v>
      </c>
      <c r="H158" s="45">
        <f t="shared" ref="H158:I158" si="124">F158-F143</f>
        <v>0</v>
      </c>
      <c r="I158" s="45">
        <f t="shared" si="124"/>
        <v>0</v>
      </c>
      <c r="K158" s="15"/>
    </row>
    <row r="159" ht="15.75" customHeight="1">
      <c r="B159" s="40">
        <v>21.0</v>
      </c>
      <c r="C159" s="41" t="s">
        <v>83</v>
      </c>
      <c r="D159" s="41">
        <v>1.0</v>
      </c>
      <c r="E159" s="42">
        <v>8382.7</v>
      </c>
      <c r="F159" s="42">
        <f t="shared" si="122"/>
        <v>8382.7</v>
      </c>
      <c r="G159" s="42">
        <f t="shared" si="118"/>
        <v>100592.4</v>
      </c>
      <c r="H159" s="45">
        <f t="shared" ref="H159:I159" si="125">F159-F144</f>
        <v>333.18</v>
      </c>
      <c r="I159" s="45">
        <f t="shared" si="125"/>
        <v>3998.16</v>
      </c>
      <c r="K159" s="15"/>
      <c r="L159" s="64"/>
    </row>
    <row r="160" ht="15.75" customHeight="1">
      <c r="B160" s="40">
        <v>22.0</v>
      </c>
      <c r="C160" s="41" t="s">
        <v>84</v>
      </c>
      <c r="D160" s="41">
        <v>0.0</v>
      </c>
      <c r="E160" s="42">
        <v>0.0</v>
      </c>
      <c r="F160" s="42">
        <f t="shared" si="122"/>
        <v>0</v>
      </c>
      <c r="G160" s="42">
        <f t="shared" si="118"/>
        <v>0</v>
      </c>
      <c r="H160" s="45">
        <f t="shared" ref="H160:I160" si="126">F160-F145</f>
        <v>0</v>
      </c>
      <c r="I160" s="45">
        <f t="shared" si="126"/>
        <v>0</v>
      </c>
      <c r="K160" s="15"/>
    </row>
    <row r="161" ht="15.75" customHeight="1">
      <c r="B161" s="46" t="s">
        <v>85</v>
      </c>
      <c r="C161" s="37"/>
      <c r="D161" s="47">
        <f>SUM(D153:D160)</f>
        <v>9</v>
      </c>
      <c r="E161" s="48"/>
      <c r="F161" s="48">
        <f t="shared" ref="F161:G161" si="127">SUM(F153:F160)</f>
        <v>37648.99</v>
      </c>
      <c r="G161" s="48">
        <f t="shared" si="127"/>
        <v>451787.88</v>
      </c>
      <c r="H161" s="45">
        <f t="shared" ref="H161:I161" si="128">F161-F146</f>
        <v>1707.76</v>
      </c>
      <c r="I161" s="45">
        <f t="shared" si="128"/>
        <v>20493.12</v>
      </c>
      <c r="K161" s="15"/>
    </row>
    <row r="162" ht="15.75" customHeight="1">
      <c r="B162" s="54"/>
      <c r="C162" s="54"/>
      <c r="D162" s="55"/>
      <c r="E162" s="56"/>
      <c r="F162" s="56"/>
      <c r="G162" s="56"/>
      <c r="H162" s="57"/>
      <c r="I162" s="57"/>
      <c r="K162" s="15"/>
    </row>
    <row r="163" ht="14.25" customHeight="1">
      <c r="B163" s="65" t="s">
        <v>101</v>
      </c>
      <c r="C163" s="36"/>
      <c r="D163" s="36"/>
      <c r="E163" s="36"/>
      <c r="F163" s="36"/>
      <c r="G163" s="66"/>
    </row>
    <row r="164" ht="14.25" customHeight="1">
      <c r="B164" s="38" t="s">
        <v>72</v>
      </c>
      <c r="C164" s="39" t="s">
        <v>73</v>
      </c>
      <c r="D164" s="39" t="s">
        <v>74</v>
      </c>
      <c r="E164" s="39" t="s">
        <v>75</v>
      </c>
      <c r="F164" s="39" t="s">
        <v>76</v>
      </c>
      <c r="G164" s="39" t="s">
        <v>77</v>
      </c>
      <c r="H164" s="44" t="s">
        <v>87</v>
      </c>
      <c r="I164" s="44" t="s">
        <v>88</v>
      </c>
    </row>
    <row r="165" ht="15.75" customHeight="1">
      <c r="B165" s="40">
        <v>16.0</v>
      </c>
      <c r="C165" s="41" t="s">
        <v>78</v>
      </c>
      <c r="D165" s="41">
        <v>5.0</v>
      </c>
      <c r="E165" s="42">
        <v>3575.67</v>
      </c>
      <c r="F165" s="42">
        <f t="shared" ref="F165:F166" si="130">D165*E165</f>
        <v>17878.35</v>
      </c>
      <c r="G165" s="42">
        <f t="shared" ref="G165:G172" si="131">12*F165</f>
        <v>214540.2</v>
      </c>
      <c r="H165" s="45">
        <f t="shared" ref="H165:I165" si="129">F165-F153</f>
        <v>22.9</v>
      </c>
      <c r="I165" s="45">
        <f t="shared" si="129"/>
        <v>274.8</v>
      </c>
      <c r="K165" s="15"/>
    </row>
    <row r="166" ht="15.75" customHeight="1">
      <c r="B166" s="40">
        <v>17.0</v>
      </c>
      <c r="C166" s="41" t="s">
        <v>79</v>
      </c>
      <c r="D166" s="41">
        <v>1.0</v>
      </c>
      <c r="E166" s="42">
        <v>3554.47</v>
      </c>
      <c r="F166" s="42">
        <f t="shared" si="130"/>
        <v>3554.47</v>
      </c>
      <c r="G166" s="42">
        <f t="shared" si="131"/>
        <v>42653.64</v>
      </c>
      <c r="H166" s="45">
        <f t="shared" ref="H166:I166" si="132">F166-F154</f>
        <v>0</v>
      </c>
      <c r="I166" s="45">
        <f t="shared" si="132"/>
        <v>0</v>
      </c>
      <c r="J166" s="61"/>
      <c r="K166" s="15"/>
    </row>
    <row r="167" ht="15.75" customHeight="1">
      <c r="B167" s="40"/>
      <c r="C167" s="41" t="s">
        <v>97</v>
      </c>
      <c r="D167" s="41">
        <v>1.0</v>
      </c>
      <c r="E167" s="42">
        <v>3628.5</v>
      </c>
      <c r="F167" s="42">
        <f>(E167*D167)</f>
        <v>3628.5</v>
      </c>
      <c r="G167" s="42">
        <f t="shared" si="131"/>
        <v>43542</v>
      </c>
      <c r="H167" s="45">
        <f t="shared" ref="H167:I167" si="133">F167-F155</f>
        <v>0</v>
      </c>
      <c r="I167" s="45">
        <f t="shared" si="133"/>
        <v>0</v>
      </c>
      <c r="J167" s="61"/>
      <c r="K167" s="15"/>
    </row>
    <row r="168" ht="15.75" customHeight="1">
      <c r="B168" s="40">
        <v>18.0</v>
      </c>
      <c r="C168" s="41" t="s">
        <v>80</v>
      </c>
      <c r="D168" s="41">
        <v>1.0</v>
      </c>
      <c r="E168" s="42">
        <v>4227.87</v>
      </c>
      <c r="F168" s="42">
        <f t="shared" ref="F168:F172" si="135">D168*E168</f>
        <v>4227.87</v>
      </c>
      <c r="G168" s="42">
        <f t="shared" si="131"/>
        <v>50734.44</v>
      </c>
      <c r="H168" s="45">
        <f t="shared" ref="H168:I168" si="134">F168-F156</f>
        <v>0</v>
      </c>
      <c r="I168" s="45">
        <f t="shared" si="134"/>
        <v>0</v>
      </c>
      <c r="K168" s="15"/>
    </row>
    <row r="169" ht="15.75" customHeight="1">
      <c r="B169" s="40">
        <v>19.0</v>
      </c>
      <c r="C169" s="41" t="s">
        <v>81</v>
      </c>
      <c r="D169" s="41">
        <v>0.0</v>
      </c>
      <c r="E169" s="42">
        <v>0.0</v>
      </c>
      <c r="F169" s="42">
        <f t="shared" si="135"/>
        <v>0</v>
      </c>
      <c r="G169" s="42">
        <f t="shared" si="131"/>
        <v>0</v>
      </c>
      <c r="H169" s="45">
        <f t="shared" ref="H169:I169" si="136">F169-F157</f>
        <v>0</v>
      </c>
      <c r="I169" s="45">
        <f t="shared" si="136"/>
        <v>0</v>
      </c>
      <c r="K169" s="15"/>
    </row>
    <row r="170" ht="15.75" customHeight="1">
      <c r="B170" s="40">
        <v>20.0</v>
      </c>
      <c r="C170" s="41" t="s">
        <v>82</v>
      </c>
      <c r="D170" s="41">
        <v>0.0</v>
      </c>
      <c r="E170" s="42">
        <v>0.0</v>
      </c>
      <c r="F170" s="42">
        <f t="shared" si="135"/>
        <v>0</v>
      </c>
      <c r="G170" s="42">
        <f t="shared" si="131"/>
        <v>0</v>
      </c>
      <c r="H170" s="45">
        <f t="shared" ref="H170:I170" si="137">F170-F158</f>
        <v>0</v>
      </c>
      <c r="I170" s="45">
        <f t="shared" si="137"/>
        <v>0</v>
      </c>
      <c r="K170" s="15"/>
    </row>
    <row r="171" ht="15.75" customHeight="1">
      <c r="B171" s="40">
        <v>21.0</v>
      </c>
      <c r="C171" s="41" t="s">
        <v>83</v>
      </c>
      <c r="D171" s="41">
        <v>1.0</v>
      </c>
      <c r="E171" s="42">
        <v>8382.7</v>
      </c>
      <c r="F171" s="42">
        <f t="shared" si="135"/>
        <v>8382.7</v>
      </c>
      <c r="G171" s="42">
        <f t="shared" si="131"/>
        <v>100592.4</v>
      </c>
      <c r="H171" s="45">
        <f t="shared" ref="H171:I171" si="138">F171-F159</f>
        <v>0</v>
      </c>
      <c r="I171" s="45">
        <f t="shared" si="138"/>
        <v>0</v>
      </c>
      <c r="K171" s="15"/>
    </row>
    <row r="172" ht="15.75" customHeight="1">
      <c r="B172" s="40">
        <v>22.0</v>
      </c>
      <c r="C172" s="41" t="s">
        <v>84</v>
      </c>
      <c r="D172" s="41">
        <v>0.0</v>
      </c>
      <c r="E172" s="42">
        <v>0.0</v>
      </c>
      <c r="F172" s="42">
        <f t="shared" si="135"/>
        <v>0</v>
      </c>
      <c r="G172" s="42">
        <f t="shared" si="131"/>
        <v>0</v>
      </c>
      <c r="H172" s="45">
        <f t="shared" ref="H172:I172" si="139">F172-F160</f>
        <v>0</v>
      </c>
      <c r="I172" s="45">
        <f t="shared" si="139"/>
        <v>0</v>
      </c>
      <c r="K172" s="15"/>
    </row>
    <row r="173" ht="15.75" customHeight="1">
      <c r="B173" s="46" t="s">
        <v>85</v>
      </c>
      <c r="C173" s="37"/>
      <c r="D173" s="47">
        <f>SUM(D165:D172)</f>
        <v>9</v>
      </c>
      <c r="E173" s="48"/>
      <c r="F173" s="48">
        <f t="shared" ref="F173:G173" si="140">SUM(F165:F172)</f>
        <v>37671.89</v>
      </c>
      <c r="G173" s="48">
        <f t="shared" si="140"/>
        <v>452062.68</v>
      </c>
      <c r="H173" s="45">
        <f t="shared" ref="H173:I173" si="141">F173-F161</f>
        <v>22.9</v>
      </c>
      <c r="I173" s="45">
        <f t="shared" si="141"/>
        <v>274.8</v>
      </c>
      <c r="K173" s="15"/>
    </row>
    <row r="174" ht="14.25" customHeight="1"/>
    <row r="175" ht="14.25" customHeight="1"/>
    <row r="176" ht="15.75" customHeight="1">
      <c r="B176" s="35" t="s">
        <v>102</v>
      </c>
      <c r="C176" s="36"/>
      <c r="D176" s="36"/>
      <c r="E176" s="36"/>
      <c r="F176" s="36"/>
      <c r="G176" s="37"/>
    </row>
    <row r="177" ht="14.25" customHeight="1">
      <c r="B177" s="38" t="s">
        <v>72</v>
      </c>
      <c r="C177" s="39" t="s">
        <v>73</v>
      </c>
      <c r="D177" s="39" t="s">
        <v>74</v>
      </c>
      <c r="E177" s="39" t="s">
        <v>75</v>
      </c>
      <c r="F177" s="39" t="s">
        <v>76</v>
      </c>
      <c r="G177" s="39" t="s">
        <v>77</v>
      </c>
      <c r="H177" s="44" t="s">
        <v>87</v>
      </c>
      <c r="I177" s="44" t="s">
        <v>88</v>
      </c>
    </row>
    <row r="178" ht="15.75" customHeight="1">
      <c r="B178" s="40">
        <v>16.0</v>
      </c>
      <c r="C178" s="41" t="s">
        <v>78</v>
      </c>
      <c r="D178" s="41">
        <v>4.0</v>
      </c>
      <c r="E178" s="42">
        <v>3575.67</v>
      </c>
      <c r="F178" s="42">
        <f t="shared" ref="F178:F179" si="143">D178*E178</f>
        <v>14302.68</v>
      </c>
      <c r="G178" s="42">
        <f t="shared" ref="G178:G185" si="144">12*F178</f>
        <v>171632.16</v>
      </c>
      <c r="H178" s="45">
        <f t="shared" ref="H178:I178" si="142">F178-F165</f>
        <v>-3575.67</v>
      </c>
      <c r="I178" s="45">
        <f t="shared" si="142"/>
        <v>-42908.04</v>
      </c>
    </row>
    <row r="179" ht="15.75" customHeight="1">
      <c r="B179" s="40">
        <v>17.0</v>
      </c>
      <c r="C179" s="41" t="s">
        <v>79</v>
      </c>
      <c r="D179" s="41">
        <v>1.0</v>
      </c>
      <c r="E179" s="42">
        <v>3554.47</v>
      </c>
      <c r="F179" s="42">
        <f t="shared" si="143"/>
        <v>3554.47</v>
      </c>
      <c r="G179" s="42">
        <f t="shared" si="144"/>
        <v>42653.64</v>
      </c>
      <c r="H179" s="45">
        <f t="shared" ref="H179:I179" si="145">F179-F166</f>
        <v>0</v>
      </c>
      <c r="I179" s="45">
        <f t="shared" si="145"/>
        <v>0</v>
      </c>
    </row>
    <row r="180" ht="15.75" customHeight="1">
      <c r="B180" s="40"/>
      <c r="C180" s="41" t="s">
        <v>97</v>
      </c>
      <c r="D180" s="41">
        <v>1.0</v>
      </c>
      <c r="E180" s="42">
        <v>3628.5</v>
      </c>
      <c r="F180" s="42">
        <f>(E180*D180)</f>
        <v>3628.5</v>
      </c>
      <c r="G180" s="42">
        <f t="shared" si="144"/>
        <v>43542</v>
      </c>
      <c r="H180" s="45">
        <f t="shared" ref="H180:I180" si="146">F180-F167</f>
        <v>0</v>
      </c>
      <c r="I180" s="45">
        <f t="shared" si="146"/>
        <v>0</v>
      </c>
    </row>
    <row r="181" ht="15.75" customHeight="1">
      <c r="B181" s="40">
        <v>18.0</v>
      </c>
      <c r="C181" s="41" t="s">
        <v>80</v>
      </c>
      <c r="D181" s="41">
        <v>1.0</v>
      </c>
      <c r="E181" s="42">
        <v>4227.87</v>
      </c>
      <c r="F181" s="42">
        <f t="shared" ref="F181:F185" si="148">D181*E181</f>
        <v>4227.87</v>
      </c>
      <c r="G181" s="42">
        <f t="shared" si="144"/>
        <v>50734.44</v>
      </c>
      <c r="H181" s="45">
        <f t="shared" ref="H181:I181" si="147">F181-F168</f>
        <v>0</v>
      </c>
      <c r="I181" s="45">
        <f t="shared" si="147"/>
        <v>0</v>
      </c>
    </row>
    <row r="182" ht="15.75" customHeight="1">
      <c r="B182" s="40">
        <v>19.0</v>
      </c>
      <c r="C182" s="41" t="s">
        <v>81</v>
      </c>
      <c r="D182" s="41">
        <v>0.0</v>
      </c>
      <c r="E182" s="42">
        <v>0.0</v>
      </c>
      <c r="F182" s="42">
        <f t="shared" si="148"/>
        <v>0</v>
      </c>
      <c r="G182" s="42">
        <f t="shared" si="144"/>
        <v>0</v>
      </c>
      <c r="H182" s="45">
        <f t="shared" ref="H182:I182" si="149">F182-F169</f>
        <v>0</v>
      </c>
      <c r="I182" s="45">
        <f t="shared" si="149"/>
        <v>0</v>
      </c>
    </row>
    <row r="183" ht="15.75" customHeight="1">
      <c r="B183" s="40">
        <v>20.0</v>
      </c>
      <c r="C183" s="41" t="s">
        <v>82</v>
      </c>
      <c r="D183" s="41">
        <v>0.0</v>
      </c>
      <c r="E183" s="42">
        <v>0.0</v>
      </c>
      <c r="F183" s="42">
        <f t="shared" si="148"/>
        <v>0</v>
      </c>
      <c r="G183" s="42">
        <f t="shared" si="144"/>
        <v>0</v>
      </c>
      <c r="H183" s="45">
        <f t="shared" ref="H183:I183" si="150">F183-F170</f>
        <v>0</v>
      </c>
      <c r="I183" s="45">
        <f t="shared" si="150"/>
        <v>0</v>
      </c>
    </row>
    <row r="184" ht="15.75" customHeight="1">
      <c r="B184" s="40">
        <v>21.0</v>
      </c>
      <c r="C184" s="41" t="s">
        <v>83</v>
      </c>
      <c r="D184" s="41">
        <v>1.0</v>
      </c>
      <c r="E184" s="42">
        <v>8382.7</v>
      </c>
      <c r="F184" s="42">
        <f t="shared" si="148"/>
        <v>8382.7</v>
      </c>
      <c r="G184" s="42">
        <f t="shared" si="144"/>
        <v>100592.4</v>
      </c>
      <c r="H184" s="45">
        <f t="shared" ref="H184:I184" si="151">F184-F171</f>
        <v>0</v>
      </c>
      <c r="I184" s="45">
        <f t="shared" si="151"/>
        <v>0</v>
      </c>
    </row>
    <row r="185" ht="15.75" customHeight="1">
      <c r="B185" s="40">
        <v>22.0</v>
      </c>
      <c r="C185" s="41" t="s">
        <v>84</v>
      </c>
      <c r="D185" s="41">
        <v>0.0</v>
      </c>
      <c r="E185" s="42">
        <v>0.0</v>
      </c>
      <c r="F185" s="42">
        <f t="shared" si="148"/>
        <v>0</v>
      </c>
      <c r="G185" s="42">
        <f t="shared" si="144"/>
        <v>0</v>
      </c>
      <c r="H185" s="45">
        <f t="shared" ref="H185:I185" si="152">F185-F172</f>
        <v>0</v>
      </c>
      <c r="I185" s="45">
        <f t="shared" si="152"/>
        <v>0</v>
      </c>
    </row>
    <row r="186" ht="15.75" customHeight="1">
      <c r="B186" s="46" t="s">
        <v>85</v>
      </c>
      <c r="C186" s="37"/>
      <c r="D186" s="47">
        <f>SUM(D178:D185)</f>
        <v>8</v>
      </c>
      <c r="E186" s="48"/>
      <c r="F186" s="48">
        <f t="shared" ref="F186:G186" si="153">SUM(F178:F185)</f>
        <v>34096.22</v>
      </c>
      <c r="G186" s="48">
        <f t="shared" si="153"/>
        <v>409154.64</v>
      </c>
      <c r="H186" s="45">
        <f t="shared" ref="H186:I186" si="154">F186-F173</f>
        <v>-3575.67</v>
      </c>
      <c r="I186" s="45">
        <f t="shared" si="154"/>
        <v>-42908.04</v>
      </c>
    </row>
    <row r="187" ht="15.75" customHeight="1">
      <c r="G187" s="64"/>
    </row>
    <row r="188" ht="15.75" customHeight="1">
      <c r="G188" s="64"/>
    </row>
    <row r="189" ht="14.25" customHeight="1">
      <c r="B189" s="35" t="s">
        <v>103</v>
      </c>
      <c r="C189" s="36"/>
      <c r="D189" s="36"/>
      <c r="E189" s="36"/>
      <c r="F189" s="36"/>
      <c r="G189" s="37"/>
    </row>
    <row r="190" ht="14.25" customHeight="1">
      <c r="B190" s="38" t="s">
        <v>72</v>
      </c>
      <c r="C190" s="39" t="s">
        <v>73</v>
      </c>
      <c r="D190" s="39" t="s">
        <v>74</v>
      </c>
      <c r="E190" s="39" t="s">
        <v>75</v>
      </c>
      <c r="F190" s="39" t="s">
        <v>76</v>
      </c>
      <c r="G190" s="39" t="s">
        <v>77</v>
      </c>
      <c r="H190" s="44" t="s">
        <v>87</v>
      </c>
      <c r="I190" s="44" t="s">
        <v>88</v>
      </c>
    </row>
    <row r="191" ht="15.75" customHeight="1">
      <c r="B191" s="40">
        <v>16.0</v>
      </c>
      <c r="C191" s="41" t="s">
        <v>78</v>
      </c>
      <c r="D191" s="41">
        <v>4.0</v>
      </c>
      <c r="E191" s="42">
        <v>3575.67</v>
      </c>
      <c r="F191" s="42">
        <f t="shared" ref="F191:F199" si="156">E191*D191</f>
        <v>14302.68</v>
      </c>
      <c r="G191" s="42">
        <f t="shared" ref="G191:G199" si="157">F191*12</f>
        <v>171632.16</v>
      </c>
      <c r="H191" s="42">
        <f t="shared" ref="H191:I191" si="155">F191-F178</f>
        <v>0</v>
      </c>
      <c r="I191" s="42">
        <f t="shared" si="155"/>
        <v>0</v>
      </c>
    </row>
    <row r="192" ht="15.75" customHeight="1">
      <c r="B192" s="40"/>
      <c r="C192" s="41" t="s">
        <v>104</v>
      </c>
      <c r="D192" s="41">
        <v>1.0</v>
      </c>
      <c r="E192" s="42">
        <v>2872.98</v>
      </c>
      <c r="F192" s="42">
        <f t="shared" si="156"/>
        <v>2872.98</v>
      </c>
      <c r="G192" s="42">
        <f t="shared" si="157"/>
        <v>34475.76</v>
      </c>
      <c r="H192" s="42">
        <f t="shared" ref="H192:I192" si="158">F192</f>
        <v>2872.98</v>
      </c>
      <c r="I192" s="42">
        <f t="shared" si="158"/>
        <v>34475.76</v>
      </c>
    </row>
    <row r="193" ht="15.75" customHeight="1">
      <c r="B193" s="40">
        <v>17.0</v>
      </c>
      <c r="C193" s="41" t="s">
        <v>79</v>
      </c>
      <c r="D193" s="41">
        <v>1.0</v>
      </c>
      <c r="E193" s="42">
        <v>3554.47</v>
      </c>
      <c r="F193" s="42">
        <f t="shared" si="156"/>
        <v>3554.47</v>
      </c>
      <c r="G193" s="42">
        <f t="shared" si="157"/>
        <v>42653.64</v>
      </c>
      <c r="H193" s="42">
        <f t="shared" ref="H193:H199" si="159">H179</f>
        <v>0</v>
      </c>
      <c r="I193" s="42">
        <f t="shared" ref="I193:I199" si="160">G193-G179</f>
        <v>0</v>
      </c>
    </row>
    <row r="194" ht="15.75" customHeight="1">
      <c r="B194" s="40"/>
      <c r="C194" s="41" t="s">
        <v>97</v>
      </c>
      <c r="D194" s="41">
        <v>1.0</v>
      </c>
      <c r="E194" s="42">
        <v>3628.5</v>
      </c>
      <c r="F194" s="42">
        <f t="shared" si="156"/>
        <v>3628.5</v>
      </c>
      <c r="G194" s="42">
        <f t="shared" si="157"/>
        <v>43542</v>
      </c>
      <c r="H194" s="42">
        <f t="shared" si="159"/>
        <v>0</v>
      </c>
      <c r="I194" s="42">
        <f t="shared" si="160"/>
        <v>0</v>
      </c>
    </row>
    <row r="195" ht="15.75" customHeight="1">
      <c r="B195" s="40">
        <v>18.0</v>
      </c>
      <c r="C195" s="41" t="s">
        <v>80</v>
      </c>
      <c r="D195" s="41">
        <v>1.0</v>
      </c>
      <c r="E195" s="42">
        <v>4227.87</v>
      </c>
      <c r="F195" s="42">
        <f t="shared" si="156"/>
        <v>4227.87</v>
      </c>
      <c r="G195" s="42">
        <f t="shared" si="157"/>
        <v>50734.44</v>
      </c>
      <c r="H195" s="42">
        <f t="shared" si="159"/>
        <v>0</v>
      </c>
      <c r="I195" s="42">
        <f t="shared" si="160"/>
        <v>0</v>
      </c>
    </row>
    <row r="196" ht="15.75" customHeight="1">
      <c r="B196" s="40">
        <v>19.0</v>
      </c>
      <c r="C196" s="41" t="s">
        <v>81</v>
      </c>
      <c r="D196" s="41">
        <v>0.0</v>
      </c>
      <c r="E196" s="42">
        <v>0.0</v>
      </c>
      <c r="F196" s="42">
        <f t="shared" si="156"/>
        <v>0</v>
      </c>
      <c r="G196" s="42">
        <f t="shared" si="157"/>
        <v>0</v>
      </c>
      <c r="H196" s="42">
        <f t="shared" si="159"/>
        <v>0</v>
      </c>
      <c r="I196" s="42">
        <f t="shared" si="160"/>
        <v>0</v>
      </c>
    </row>
    <row r="197" ht="15.75" customHeight="1">
      <c r="B197" s="40">
        <v>20.0</v>
      </c>
      <c r="C197" s="41" t="s">
        <v>82</v>
      </c>
      <c r="D197" s="41">
        <v>0.0</v>
      </c>
      <c r="E197" s="42">
        <v>0.0</v>
      </c>
      <c r="F197" s="42">
        <f t="shared" si="156"/>
        <v>0</v>
      </c>
      <c r="G197" s="42">
        <f t="shared" si="157"/>
        <v>0</v>
      </c>
      <c r="H197" s="42">
        <f t="shared" si="159"/>
        <v>0</v>
      </c>
      <c r="I197" s="42">
        <f t="shared" si="160"/>
        <v>0</v>
      </c>
    </row>
    <row r="198" ht="15.75" customHeight="1">
      <c r="B198" s="40">
        <v>21.0</v>
      </c>
      <c r="C198" s="41" t="s">
        <v>83</v>
      </c>
      <c r="D198" s="41">
        <v>1.0</v>
      </c>
      <c r="E198" s="42">
        <v>8382.7</v>
      </c>
      <c r="F198" s="42">
        <f t="shared" si="156"/>
        <v>8382.7</v>
      </c>
      <c r="G198" s="42">
        <f t="shared" si="157"/>
        <v>100592.4</v>
      </c>
      <c r="H198" s="42">
        <f t="shared" si="159"/>
        <v>0</v>
      </c>
      <c r="I198" s="42">
        <f t="shared" si="160"/>
        <v>0</v>
      </c>
    </row>
    <row r="199" ht="15.75" customHeight="1">
      <c r="B199" s="40">
        <v>22.0</v>
      </c>
      <c r="C199" s="41" t="s">
        <v>84</v>
      </c>
      <c r="D199" s="41">
        <v>0.0</v>
      </c>
      <c r="E199" s="42">
        <v>0.0</v>
      </c>
      <c r="F199" s="42">
        <f t="shared" si="156"/>
        <v>0</v>
      </c>
      <c r="G199" s="42">
        <f t="shared" si="157"/>
        <v>0</v>
      </c>
      <c r="H199" s="42">
        <f t="shared" si="159"/>
        <v>0</v>
      </c>
      <c r="I199" s="42">
        <f t="shared" si="160"/>
        <v>0</v>
      </c>
    </row>
    <row r="200" ht="15.75" customHeight="1">
      <c r="B200" s="46" t="s">
        <v>85</v>
      </c>
      <c r="C200" s="37"/>
      <c r="D200" s="47">
        <f>SUM(D191:D199)</f>
        <v>9</v>
      </c>
      <c r="E200" s="48"/>
      <c r="F200" s="48">
        <f t="shared" ref="F200:I200" si="161">SUM(F191:F199)</f>
        <v>36969.2</v>
      </c>
      <c r="G200" s="48">
        <f t="shared" si="161"/>
        <v>443630.4</v>
      </c>
      <c r="H200" s="45">
        <f t="shared" si="161"/>
        <v>2872.98</v>
      </c>
      <c r="I200" s="45">
        <f t="shared" si="161"/>
        <v>34475.76</v>
      </c>
    </row>
    <row r="201" ht="15.75" customHeight="1">
      <c r="F201" s="15">
        <f t="shared" ref="F201:G201" si="162">F200-F186</f>
        <v>2872.98</v>
      </c>
      <c r="G201" s="15">
        <f t="shared" si="162"/>
        <v>34475.76</v>
      </c>
    </row>
    <row r="202" ht="15.75" customHeight="1">
      <c r="B202" s="59" t="s">
        <v>25</v>
      </c>
      <c r="C202" s="59"/>
    </row>
    <row r="203" ht="14.25" customHeight="1"/>
    <row r="204" ht="15.75" customHeight="1">
      <c r="B204" s="35" t="s">
        <v>105</v>
      </c>
      <c r="C204" s="36"/>
      <c r="D204" s="36"/>
      <c r="E204" s="36"/>
      <c r="F204" s="36"/>
      <c r="G204" s="37"/>
    </row>
    <row r="205" ht="15.75" customHeight="1">
      <c r="B205" s="58" t="s">
        <v>106</v>
      </c>
      <c r="C205" s="36"/>
      <c r="D205" s="36"/>
      <c r="E205" s="36"/>
      <c r="F205" s="36"/>
      <c r="G205" s="37"/>
    </row>
    <row r="206" ht="14.25" customHeight="1">
      <c r="B206" s="38" t="s">
        <v>72</v>
      </c>
      <c r="C206" s="39" t="s">
        <v>73</v>
      </c>
      <c r="D206" s="39" t="s">
        <v>74</v>
      </c>
      <c r="E206" s="39" t="s">
        <v>75</v>
      </c>
      <c r="F206" s="39" t="s">
        <v>76</v>
      </c>
      <c r="G206" s="39" t="s">
        <v>77</v>
      </c>
      <c r="H206" s="44" t="s">
        <v>87</v>
      </c>
      <c r="I206" s="44" t="s">
        <v>88</v>
      </c>
    </row>
    <row r="207" ht="15.75" customHeight="1">
      <c r="B207" s="40">
        <v>16.0</v>
      </c>
      <c r="C207" s="41" t="s">
        <v>78</v>
      </c>
      <c r="D207" s="41">
        <v>4.0</v>
      </c>
      <c r="E207" s="42">
        <v>3716.87</v>
      </c>
      <c r="F207" s="42">
        <v>14867.48</v>
      </c>
      <c r="G207" s="42">
        <f t="shared" ref="G207:G215" si="164">F207*12</f>
        <v>178409.76</v>
      </c>
      <c r="H207" s="45">
        <f t="shared" ref="H207:I207" si="163">F207-F191</f>
        <v>564.8</v>
      </c>
      <c r="I207" s="45">
        <f t="shared" si="163"/>
        <v>6777.6</v>
      </c>
    </row>
    <row r="208" ht="15.75" customHeight="1">
      <c r="B208" s="40"/>
      <c r="C208" s="41" t="s">
        <v>104</v>
      </c>
      <c r="D208" s="41">
        <v>1.0</v>
      </c>
      <c r="E208" s="42">
        <v>2973.37</v>
      </c>
      <c r="F208" s="42">
        <v>2973.37</v>
      </c>
      <c r="G208" s="42">
        <f t="shared" si="164"/>
        <v>35680.44</v>
      </c>
      <c r="H208" s="45">
        <f t="shared" ref="H208:I208" si="165">F208-F192</f>
        <v>100.39</v>
      </c>
      <c r="I208" s="45">
        <f t="shared" si="165"/>
        <v>1204.68</v>
      </c>
    </row>
    <row r="209" ht="15.75" customHeight="1">
      <c r="B209" s="40">
        <v>17.0</v>
      </c>
      <c r="C209" s="41" t="s">
        <v>79</v>
      </c>
      <c r="D209" s="41">
        <v>1.0</v>
      </c>
      <c r="E209" s="42">
        <v>3687.64</v>
      </c>
      <c r="F209" s="42">
        <v>3687.64</v>
      </c>
      <c r="G209" s="42">
        <f t="shared" si="164"/>
        <v>44251.68</v>
      </c>
      <c r="H209" s="45">
        <f t="shared" ref="H209:I209" si="166">F209-F193</f>
        <v>133.17</v>
      </c>
      <c r="I209" s="45">
        <f t="shared" si="166"/>
        <v>1598.04</v>
      </c>
    </row>
    <row r="210" ht="15.75" customHeight="1">
      <c r="B210" s="40"/>
      <c r="C210" s="41" t="s">
        <v>97</v>
      </c>
      <c r="D210" s="41">
        <v>1.0</v>
      </c>
      <c r="E210" s="42">
        <v>3838.2</v>
      </c>
      <c r="F210" s="42">
        <v>3838.2</v>
      </c>
      <c r="G210" s="42">
        <f t="shared" si="164"/>
        <v>46058.4</v>
      </c>
      <c r="H210" s="45">
        <f t="shared" ref="H210:I210" si="167">F210-F194</f>
        <v>209.7</v>
      </c>
      <c r="I210" s="45">
        <f t="shared" si="167"/>
        <v>2516.4</v>
      </c>
    </row>
    <row r="211" ht="15.75" customHeight="1">
      <c r="B211" s="40">
        <v>18.0</v>
      </c>
      <c r="C211" s="41" t="s">
        <v>80</v>
      </c>
      <c r="D211" s="41">
        <v>1.0</v>
      </c>
      <c r="E211" s="42">
        <v>4390.44</v>
      </c>
      <c r="F211" s="42">
        <v>4390.44</v>
      </c>
      <c r="G211" s="42">
        <f t="shared" si="164"/>
        <v>52685.28</v>
      </c>
      <c r="H211" s="45">
        <f t="shared" ref="H211:I211" si="168">F211-F195</f>
        <v>162.57</v>
      </c>
      <c r="I211" s="45">
        <f t="shared" si="168"/>
        <v>1950.84</v>
      </c>
    </row>
    <row r="212" ht="15.75" customHeight="1">
      <c r="B212" s="40">
        <v>19.0</v>
      </c>
      <c r="C212" s="41" t="s">
        <v>81</v>
      </c>
      <c r="D212" s="41">
        <v>0.0</v>
      </c>
      <c r="E212" s="42">
        <v>0.0</v>
      </c>
      <c r="F212" s="42"/>
      <c r="G212" s="42">
        <f t="shared" si="164"/>
        <v>0</v>
      </c>
      <c r="H212" s="45">
        <f t="shared" ref="H212:I212" si="169">F212-F196</f>
        <v>0</v>
      </c>
      <c r="I212" s="45">
        <f t="shared" si="169"/>
        <v>0</v>
      </c>
    </row>
    <row r="213" ht="15.75" customHeight="1">
      <c r="B213" s="40">
        <v>20.0</v>
      </c>
      <c r="C213" s="41" t="s">
        <v>82</v>
      </c>
      <c r="D213" s="41">
        <v>0.0</v>
      </c>
      <c r="E213" s="42">
        <v>0.0</v>
      </c>
      <c r="F213" s="42"/>
      <c r="G213" s="42">
        <f t="shared" si="164"/>
        <v>0</v>
      </c>
      <c r="H213" s="45">
        <f t="shared" ref="H213:I213" si="170">F213-F197</f>
        <v>0</v>
      </c>
      <c r="I213" s="45">
        <f t="shared" si="170"/>
        <v>0</v>
      </c>
    </row>
    <row r="214" ht="15.75" customHeight="1">
      <c r="B214" s="40">
        <v>21.0</v>
      </c>
      <c r="C214" s="41" t="s">
        <v>83</v>
      </c>
      <c r="D214" s="41">
        <v>1.0</v>
      </c>
      <c r="E214" s="42">
        <v>9684.18</v>
      </c>
      <c r="F214" s="42">
        <v>9684.18</v>
      </c>
      <c r="G214" s="42">
        <f t="shared" si="164"/>
        <v>116210.16</v>
      </c>
      <c r="H214" s="45">
        <f t="shared" ref="H214:I214" si="171">F214-F198</f>
        <v>1301.48</v>
      </c>
      <c r="I214" s="45">
        <f t="shared" si="171"/>
        <v>15617.76</v>
      </c>
    </row>
    <row r="215" ht="15.75" customHeight="1">
      <c r="B215" s="40">
        <v>22.0</v>
      </c>
      <c r="C215" s="41" t="s">
        <v>84</v>
      </c>
      <c r="D215" s="41">
        <v>0.0</v>
      </c>
      <c r="E215" s="42">
        <v>0.0</v>
      </c>
      <c r="F215" s="42"/>
      <c r="G215" s="42">
        <f t="shared" si="164"/>
        <v>0</v>
      </c>
      <c r="H215" s="45"/>
      <c r="I215" s="45"/>
    </row>
    <row r="216" ht="15.75" customHeight="1">
      <c r="B216" s="46" t="s">
        <v>85</v>
      </c>
      <c r="C216" s="37"/>
      <c r="D216" s="47">
        <f>SUM(D207:D215)</f>
        <v>9</v>
      </c>
      <c r="E216" s="48"/>
      <c r="F216" s="48">
        <f t="shared" ref="F216:I216" si="172">SUM(F207:F215)</f>
        <v>39441.31</v>
      </c>
      <c r="G216" s="48">
        <f t="shared" si="172"/>
        <v>473295.72</v>
      </c>
      <c r="H216" s="45">
        <f t="shared" si="172"/>
        <v>2472.11</v>
      </c>
      <c r="I216" s="45">
        <f t="shared" si="172"/>
        <v>29665.32</v>
      </c>
    </row>
    <row r="217" ht="15.75" customHeight="1">
      <c r="B217" s="54"/>
      <c r="C217" s="54"/>
      <c r="D217" s="55"/>
      <c r="E217" s="56"/>
      <c r="F217" s="56"/>
      <c r="G217" s="56"/>
      <c r="H217" s="57"/>
      <c r="I217" s="57"/>
    </row>
    <row r="218" ht="15.75" customHeight="1">
      <c r="B218" s="65" t="s">
        <v>107</v>
      </c>
      <c r="C218" s="36"/>
      <c r="D218" s="36"/>
      <c r="E218" s="36"/>
      <c r="F218" s="36"/>
      <c r="G218" s="66"/>
    </row>
    <row r="219" ht="14.25" customHeight="1">
      <c r="B219" s="38" t="s">
        <v>72</v>
      </c>
      <c r="C219" s="39" t="s">
        <v>73</v>
      </c>
      <c r="D219" s="39" t="s">
        <v>74</v>
      </c>
      <c r="E219" s="39" t="s">
        <v>75</v>
      </c>
      <c r="F219" s="39" t="s">
        <v>76</v>
      </c>
      <c r="G219" s="39" t="s">
        <v>77</v>
      </c>
      <c r="H219" s="44" t="s">
        <v>87</v>
      </c>
      <c r="I219" s="44" t="s">
        <v>88</v>
      </c>
    </row>
    <row r="220" ht="15.75" customHeight="1">
      <c r="B220" s="40">
        <v>16.0</v>
      </c>
      <c r="C220" s="41" t="s">
        <v>78</v>
      </c>
      <c r="D220" s="41">
        <v>4.0</v>
      </c>
      <c r="E220" s="42">
        <f>F220/D220</f>
        <v>3741.85</v>
      </c>
      <c r="F220" s="42">
        <v>14967.4</v>
      </c>
      <c r="G220" s="42">
        <f t="shared" ref="G220:G227" si="174">F220*12</f>
        <v>179608.8</v>
      </c>
      <c r="H220" s="45">
        <f t="shared" ref="H220:I220" si="173">F220-F207</f>
        <v>99.92</v>
      </c>
      <c r="I220" s="45">
        <f t="shared" si="173"/>
        <v>1199.04</v>
      </c>
    </row>
    <row r="221" ht="15.75" customHeight="1">
      <c r="B221" s="40"/>
      <c r="C221" s="41" t="s">
        <v>104</v>
      </c>
      <c r="D221" s="41">
        <v>1.0</v>
      </c>
      <c r="E221" s="42">
        <v>2998.36</v>
      </c>
      <c r="F221" s="42">
        <v>2998.36</v>
      </c>
      <c r="G221" s="42">
        <f t="shared" si="174"/>
        <v>35980.32</v>
      </c>
      <c r="H221" s="45">
        <f t="shared" ref="H221:I221" si="175">F221-F208</f>
        <v>24.99</v>
      </c>
      <c r="I221" s="45">
        <f t="shared" si="175"/>
        <v>299.88</v>
      </c>
    </row>
    <row r="222" ht="15.75" customHeight="1">
      <c r="B222" s="40">
        <v>17.0</v>
      </c>
      <c r="C222" s="41" t="s">
        <v>79</v>
      </c>
      <c r="D222" s="41">
        <v>1.0</v>
      </c>
      <c r="E222" s="42">
        <v>3714.12</v>
      </c>
      <c r="F222" s="42">
        <v>3714.12</v>
      </c>
      <c r="G222" s="42">
        <f t="shared" si="174"/>
        <v>44569.44</v>
      </c>
      <c r="H222" s="45">
        <f t="shared" ref="H222:I222" si="176">F222-F209</f>
        <v>26.48</v>
      </c>
      <c r="I222" s="45">
        <f t="shared" si="176"/>
        <v>317.76</v>
      </c>
    </row>
    <row r="223" ht="15.75" customHeight="1">
      <c r="B223" s="40"/>
      <c r="C223" s="41" t="s">
        <v>97</v>
      </c>
      <c r="D223" s="41">
        <v>1.0</v>
      </c>
      <c r="E223" s="42">
        <v>3864.69</v>
      </c>
      <c r="F223" s="42">
        <v>3864.69</v>
      </c>
      <c r="G223" s="42">
        <f t="shared" si="174"/>
        <v>46376.28</v>
      </c>
      <c r="H223" s="45">
        <f t="shared" ref="H223:I223" si="177">F223-F210</f>
        <v>26.49</v>
      </c>
      <c r="I223" s="45">
        <f t="shared" si="177"/>
        <v>317.88</v>
      </c>
    </row>
    <row r="224" ht="15.75" customHeight="1">
      <c r="B224" s="40">
        <v>18.0</v>
      </c>
      <c r="C224" s="41" t="s">
        <v>80</v>
      </c>
      <c r="D224" s="41">
        <v>1.0</v>
      </c>
      <c r="E224" s="42">
        <v>4416.6</v>
      </c>
      <c r="F224" s="42">
        <v>4416.6</v>
      </c>
      <c r="G224" s="42">
        <f t="shared" si="174"/>
        <v>52999.2</v>
      </c>
      <c r="H224" s="45">
        <f t="shared" ref="H224:I224" si="178">F224-F211</f>
        <v>26.16</v>
      </c>
      <c r="I224" s="45">
        <f t="shared" si="178"/>
        <v>313.92</v>
      </c>
    </row>
    <row r="225" ht="15.75" customHeight="1">
      <c r="B225" s="40">
        <v>19.0</v>
      </c>
      <c r="C225" s="41" t="s">
        <v>81</v>
      </c>
      <c r="D225" s="41">
        <v>0.0</v>
      </c>
      <c r="E225" s="42">
        <v>0.0</v>
      </c>
      <c r="F225" s="42">
        <v>0.0</v>
      </c>
      <c r="G225" s="42">
        <f t="shared" si="174"/>
        <v>0</v>
      </c>
      <c r="H225" s="45">
        <f t="shared" ref="H225:H227" si="179">F225-F212</f>
        <v>0</v>
      </c>
      <c r="I225" s="45">
        <f>G225:G226-G212</f>
        <v>0</v>
      </c>
    </row>
    <row r="226" ht="15.75" customHeight="1">
      <c r="B226" s="40">
        <v>20.0</v>
      </c>
      <c r="C226" s="41" t="s">
        <v>82</v>
      </c>
      <c r="D226" s="41">
        <v>0.0</v>
      </c>
      <c r="E226" s="42">
        <v>0.0</v>
      </c>
      <c r="F226" s="42">
        <v>0.0</v>
      </c>
      <c r="G226" s="42">
        <f t="shared" si="174"/>
        <v>0</v>
      </c>
      <c r="H226" s="45">
        <f t="shared" si="179"/>
        <v>0</v>
      </c>
      <c r="I226" s="45">
        <f t="shared" ref="I226:I227" si="180">G226-G213</f>
        <v>0</v>
      </c>
    </row>
    <row r="227" ht="15.75" customHeight="1">
      <c r="B227" s="40">
        <v>21.0</v>
      </c>
      <c r="C227" s="41" t="s">
        <v>83</v>
      </c>
      <c r="D227" s="41">
        <v>1.0</v>
      </c>
      <c r="E227" s="42">
        <v>9717.9</v>
      </c>
      <c r="F227" s="42">
        <v>9717.9</v>
      </c>
      <c r="G227" s="42">
        <f t="shared" si="174"/>
        <v>116614.8</v>
      </c>
      <c r="H227" s="45">
        <f t="shared" si="179"/>
        <v>33.72</v>
      </c>
      <c r="I227" s="45">
        <f t="shared" si="180"/>
        <v>404.64</v>
      </c>
    </row>
    <row r="228" ht="15.75" customHeight="1">
      <c r="B228" s="40">
        <v>22.0</v>
      </c>
      <c r="C228" s="41" t="s">
        <v>84</v>
      </c>
      <c r="D228" s="41">
        <v>0.0</v>
      </c>
      <c r="E228" s="42">
        <v>0.0</v>
      </c>
      <c r="F228" s="42">
        <v>0.0</v>
      </c>
      <c r="G228" s="42"/>
      <c r="H228" s="45"/>
      <c r="I228" s="45"/>
    </row>
    <row r="229" ht="15.75" customHeight="1">
      <c r="B229" s="46" t="s">
        <v>85</v>
      </c>
      <c r="C229" s="37"/>
      <c r="D229" s="47">
        <f>SUM(D220:D228)</f>
        <v>9</v>
      </c>
      <c r="E229" s="48"/>
      <c r="F229" s="48">
        <f t="shared" ref="F229:G229" si="181">SUM(F220:F228)</f>
        <v>39679.07</v>
      </c>
      <c r="G229" s="48">
        <f t="shared" si="181"/>
        <v>476148.84</v>
      </c>
      <c r="H229" s="45">
        <f t="shared" ref="H229:I229" si="182">F229-F216</f>
        <v>237.76</v>
      </c>
      <c r="I229" s="45">
        <f t="shared" si="182"/>
        <v>2853.12</v>
      </c>
    </row>
    <row r="230" ht="15.75" customHeight="1">
      <c r="G230" s="67">
        <f>G229-G200</f>
        <v>32518.44</v>
      </c>
    </row>
    <row r="231" ht="15.75" customHeight="1"/>
    <row r="232" ht="15.75" customHeight="1">
      <c r="B232" s="35" t="s">
        <v>108</v>
      </c>
      <c r="C232" s="36"/>
      <c r="D232" s="36"/>
      <c r="E232" s="36"/>
      <c r="F232" s="36"/>
      <c r="G232" s="37"/>
    </row>
    <row r="233" ht="14.25" customHeight="1">
      <c r="B233" s="58" t="s">
        <v>109</v>
      </c>
      <c r="C233" s="36"/>
      <c r="D233" s="36"/>
      <c r="E233" s="36"/>
      <c r="F233" s="36"/>
      <c r="G233" s="37"/>
    </row>
    <row r="234" ht="14.25" customHeight="1">
      <c r="B234" s="38" t="s">
        <v>72</v>
      </c>
      <c r="C234" s="39" t="s">
        <v>73</v>
      </c>
      <c r="D234" s="39" t="s">
        <v>74</v>
      </c>
      <c r="E234" s="39" t="s">
        <v>75</v>
      </c>
      <c r="F234" s="39" t="s">
        <v>76</v>
      </c>
      <c r="G234" s="39" t="s">
        <v>77</v>
      </c>
      <c r="H234" s="44" t="s">
        <v>87</v>
      </c>
      <c r="I234" s="44" t="s">
        <v>88</v>
      </c>
    </row>
    <row r="235" ht="15.75" customHeight="1">
      <c r="B235" s="40">
        <v>16.0</v>
      </c>
      <c r="C235" s="41" t="s">
        <v>78</v>
      </c>
      <c r="D235" s="41">
        <v>4.0</v>
      </c>
      <c r="E235" s="42">
        <f>F235/D235</f>
        <v>3741.85</v>
      </c>
      <c r="F235" s="42">
        <v>14967.4</v>
      </c>
      <c r="G235" s="42">
        <f t="shared" ref="G235:G242" si="184">F235*12</f>
        <v>179608.8</v>
      </c>
      <c r="H235" s="45">
        <f t="shared" ref="H235:I235" si="183">F235-F222</f>
        <v>11253.28</v>
      </c>
      <c r="I235" s="45">
        <f t="shared" si="183"/>
        <v>135039.36</v>
      </c>
    </row>
    <row r="236" ht="15.75" customHeight="1">
      <c r="B236" s="40"/>
      <c r="C236" s="41" t="s">
        <v>104</v>
      </c>
      <c r="D236" s="41">
        <v>1.0</v>
      </c>
      <c r="E236" s="42">
        <v>2998.36</v>
      </c>
      <c r="F236" s="42">
        <v>2998.36</v>
      </c>
      <c r="G236" s="42">
        <f t="shared" si="184"/>
        <v>35980.32</v>
      </c>
      <c r="H236" s="45">
        <f t="shared" ref="H236:I236" si="185">F236-F223</f>
        <v>-866.33</v>
      </c>
      <c r="I236" s="45">
        <f t="shared" si="185"/>
        <v>-10395.96</v>
      </c>
    </row>
    <row r="237" ht="15.75" customHeight="1">
      <c r="B237" s="40">
        <v>17.0</v>
      </c>
      <c r="C237" s="41" t="s">
        <v>79</v>
      </c>
      <c r="D237" s="41">
        <v>1.0</v>
      </c>
      <c r="E237" s="42">
        <v>3714.12</v>
      </c>
      <c r="F237" s="42">
        <v>3714.12</v>
      </c>
      <c r="G237" s="42">
        <f t="shared" si="184"/>
        <v>44569.44</v>
      </c>
      <c r="H237" s="45">
        <f t="shared" ref="H237:I237" si="186">F237-F224</f>
        <v>-702.48</v>
      </c>
      <c r="I237" s="45">
        <f t="shared" si="186"/>
        <v>-8429.76</v>
      </c>
    </row>
    <row r="238" ht="15.75" customHeight="1">
      <c r="B238" s="40"/>
      <c r="C238" s="41" t="s">
        <v>97</v>
      </c>
      <c r="D238" s="41">
        <v>1.0</v>
      </c>
      <c r="E238" s="42">
        <v>3864.69</v>
      </c>
      <c r="F238" s="42">
        <v>3864.69</v>
      </c>
      <c r="G238" s="42">
        <f t="shared" si="184"/>
        <v>46376.28</v>
      </c>
      <c r="H238" s="45">
        <f t="shared" ref="H238:I238" si="187">F238-F225</f>
        <v>3864.69</v>
      </c>
      <c r="I238" s="45">
        <f t="shared" si="187"/>
        <v>46376.28</v>
      </c>
    </row>
    <row r="239" ht="15.75" customHeight="1">
      <c r="B239" s="40">
        <v>18.0</v>
      </c>
      <c r="C239" s="41" t="s">
        <v>110</v>
      </c>
      <c r="D239" s="41">
        <v>1.0</v>
      </c>
      <c r="E239" s="42">
        <v>5004.2</v>
      </c>
      <c r="F239" s="42">
        <v>5004.2</v>
      </c>
      <c r="G239" s="42">
        <f t="shared" si="184"/>
        <v>60050.4</v>
      </c>
      <c r="H239" s="45">
        <f t="shared" ref="H239:I239" si="188">F239-F226</f>
        <v>5004.2</v>
      </c>
      <c r="I239" s="45">
        <f t="shared" si="188"/>
        <v>60050.4</v>
      </c>
    </row>
    <row r="240" ht="15.75" customHeight="1">
      <c r="B240" s="40">
        <v>19.0</v>
      </c>
      <c r="C240" s="41" t="s">
        <v>111</v>
      </c>
      <c r="D240" s="41">
        <v>0.0</v>
      </c>
      <c r="E240" s="42">
        <v>0.0</v>
      </c>
      <c r="F240" s="42">
        <v>0.0</v>
      </c>
      <c r="G240" s="42">
        <f t="shared" si="184"/>
        <v>0</v>
      </c>
      <c r="H240" s="45">
        <f t="shared" ref="H240:H242" si="189">F240-F227</f>
        <v>-9717.9</v>
      </c>
      <c r="I240" s="45">
        <f>G240:G241-G227</f>
        <v>-116614.8</v>
      </c>
    </row>
    <row r="241" ht="15.75" customHeight="1">
      <c r="B241" s="40">
        <v>20.0</v>
      </c>
      <c r="C241" s="41" t="s">
        <v>82</v>
      </c>
      <c r="D241" s="41">
        <v>0.0</v>
      </c>
      <c r="E241" s="42">
        <v>0.0</v>
      </c>
      <c r="F241" s="42">
        <v>0.0</v>
      </c>
      <c r="G241" s="42">
        <f t="shared" si="184"/>
        <v>0</v>
      </c>
      <c r="H241" s="45">
        <f t="shared" si="189"/>
        <v>0</v>
      </c>
      <c r="I241" s="45">
        <f t="shared" ref="I241:I242" si="190">G241-G228</f>
        <v>0</v>
      </c>
    </row>
    <row r="242" ht="15.75" customHeight="1">
      <c r="B242" s="40">
        <v>21.0</v>
      </c>
      <c r="C242" s="41" t="s">
        <v>83</v>
      </c>
      <c r="D242" s="41">
        <v>1.0</v>
      </c>
      <c r="E242" s="42">
        <v>9717.9</v>
      </c>
      <c r="F242" s="42">
        <v>9717.9</v>
      </c>
      <c r="G242" s="42">
        <f t="shared" si="184"/>
        <v>116614.8</v>
      </c>
      <c r="H242" s="45">
        <f t="shared" si="189"/>
        <v>-29961.17</v>
      </c>
      <c r="I242" s="45">
        <f t="shared" si="190"/>
        <v>-359534.04</v>
      </c>
    </row>
    <row r="243" ht="15.75" customHeight="1">
      <c r="B243" s="40">
        <v>22.0</v>
      </c>
      <c r="C243" s="41" t="s">
        <v>84</v>
      </c>
      <c r="D243" s="41">
        <v>0.0</v>
      </c>
      <c r="E243" s="42">
        <v>0.0</v>
      </c>
      <c r="F243" s="42">
        <v>0.0</v>
      </c>
      <c r="G243" s="42"/>
      <c r="H243" s="45"/>
      <c r="I243" s="45"/>
    </row>
    <row r="244" ht="15.75" customHeight="1">
      <c r="B244" s="46" t="s">
        <v>85</v>
      </c>
      <c r="C244" s="37"/>
      <c r="D244" s="47">
        <f>SUM(D235:D243)</f>
        <v>9</v>
      </c>
      <c r="E244" s="48"/>
      <c r="F244" s="48">
        <f t="shared" ref="F244:G244" si="191">SUM(F235:F243)</f>
        <v>40266.67</v>
      </c>
      <c r="G244" s="48">
        <f t="shared" si="191"/>
        <v>483200.04</v>
      </c>
      <c r="H244" s="45">
        <f t="shared" ref="H244:I244" si="192">F244-F231</f>
        <v>40266.67</v>
      </c>
      <c r="I244" s="45">
        <f t="shared" si="192"/>
        <v>483200.04</v>
      </c>
    </row>
    <row r="245" ht="15.75" customHeight="1"/>
    <row r="246" ht="15.75" customHeight="1">
      <c r="B246" s="35" t="s">
        <v>112</v>
      </c>
      <c r="C246" s="36"/>
      <c r="D246" s="36"/>
      <c r="E246" s="36"/>
      <c r="F246" s="36"/>
      <c r="G246" s="37"/>
    </row>
    <row r="247" ht="15.75" customHeight="1">
      <c r="B247" s="58" t="s">
        <v>113</v>
      </c>
      <c r="C247" s="36"/>
      <c r="D247" s="36"/>
      <c r="E247" s="36"/>
      <c r="F247" s="36"/>
      <c r="G247" s="37"/>
    </row>
    <row r="248" ht="14.25" customHeight="1">
      <c r="B248" s="38" t="s">
        <v>72</v>
      </c>
      <c r="C248" s="39" t="s">
        <v>73</v>
      </c>
      <c r="D248" s="39" t="s">
        <v>74</v>
      </c>
      <c r="E248" s="39" t="s">
        <v>75</v>
      </c>
      <c r="F248" s="39" t="s">
        <v>76</v>
      </c>
      <c r="G248" s="39" t="s">
        <v>77</v>
      </c>
      <c r="H248" s="44" t="s">
        <v>87</v>
      </c>
      <c r="I248" s="44" t="s">
        <v>88</v>
      </c>
    </row>
    <row r="249" ht="15.75" customHeight="1">
      <c r="B249" s="68">
        <v>16.0</v>
      </c>
      <c r="C249" s="41" t="s">
        <v>78</v>
      </c>
      <c r="D249" s="41">
        <v>4.0</v>
      </c>
      <c r="E249" s="42">
        <f>F249/D249</f>
        <v>4109.38</v>
      </c>
      <c r="F249" s="42">
        <v>16437.52</v>
      </c>
      <c r="G249" s="42">
        <f t="shared" ref="G249:G256" si="194">F249*12</f>
        <v>197250.24</v>
      </c>
      <c r="H249" s="69">
        <f t="shared" ref="H249:I249" si="193">(F249+F250)-(F235+F236)</f>
        <v>1765.28</v>
      </c>
      <c r="I249" s="69">
        <f t="shared" si="193"/>
        <v>21183.36</v>
      </c>
    </row>
    <row r="250" ht="15.75" customHeight="1">
      <c r="B250" s="70"/>
      <c r="C250" s="41" t="s">
        <v>104</v>
      </c>
      <c r="D250" s="41">
        <v>1.0</v>
      </c>
      <c r="E250" s="42">
        <v>2998.36</v>
      </c>
      <c r="F250" s="42">
        <v>3293.52</v>
      </c>
      <c r="G250" s="42">
        <f t="shared" si="194"/>
        <v>39522.24</v>
      </c>
      <c r="H250" s="70"/>
      <c r="I250" s="70"/>
    </row>
    <row r="251" ht="15.75" customHeight="1">
      <c r="B251" s="68">
        <v>17.0</v>
      </c>
      <c r="C251" s="41" t="s">
        <v>79</v>
      </c>
      <c r="D251" s="41">
        <v>1.0</v>
      </c>
      <c r="E251" s="42">
        <v>3714.12</v>
      </c>
      <c r="F251" s="42">
        <v>4072.5</v>
      </c>
      <c r="G251" s="42">
        <f t="shared" si="194"/>
        <v>48870</v>
      </c>
      <c r="H251" s="69">
        <f t="shared" ref="H251:I251" si="195">(F251+F252)-(F237+F238)</f>
        <v>711.94</v>
      </c>
      <c r="I251" s="69">
        <f t="shared" si="195"/>
        <v>8543.28</v>
      </c>
    </row>
    <row r="252" ht="15.75" customHeight="1">
      <c r="B252" s="70"/>
      <c r="C252" s="41" t="s">
        <v>97</v>
      </c>
      <c r="D252" s="41">
        <v>1.0</v>
      </c>
      <c r="E252" s="42">
        <v>3864.69</v>
      </c>
      <c r="F252" s="42">
        <v>4218.25</v>
      </c>
      <c r="G252" s="42">
        <f t="shared" si="194"/>
        <v>50619</v>
      </c>
      <c r="H252" s="70"/>
      <c r="I252" s="70"/>
    </row>
    <row r="253" ht="15.75" customHeight="1">
      <c r="B253" s="40">
        <v>18.0</v>
      </c>
      <c r="C253" s="41" t="s">
        <v>110</v>
      </c>
      <c r="D253" s="41">
        <v>1.0</v>
      </c>
      <c r="E253" s="42">
        <v>5004.2</v>
      </c>
      <c r="F253" s="42">
        <v>5495.03</v>
      </c>
      <c r="G253" s="42">
        <f t="shared" si="194"/>
        <v>65940.36</v>
      </c>
      <c r="H253" s="45">
        <f t="shared" ref="H253:I253" si="196">F253-F239</f>
        <v>490.83</v>
      </c>
      <c r="I253" s="45">
        <f t="shared" si="196"/>
        <v>5889.96</v>
      </c>
    </row>
    <row r="254" ht="15.75" customHeight="1">
      <c r="B254" s="40">
        <v>19.0</v>
      </c>
      <c r="C254" s="41" t="s">
        <v>111</v>
      </c>
      <c r="D254" s="41">
        <v>0.0</v>
      </c>
      <c r="E254" s="42">
        <v>0.0</v>
      </c>
      <c r="F254" s="42">
        <v>0.0</v>
      </c>
      <c r="G254" s="42">
        <f t="shared" si="194"/>
        <v>0</v>
      </c>
      <c r="H254" s="45">
        <f t="shared" ref="H254:I254" si="197">F254-F240</f>
        <v>0</v>
      </c>
      <c r="I254" s="45">
        <f t="shared" si="197"/>
        <v>0</v>
      </c>
    </row>
    <row r="255" ht="15.75" customHeight="1">
      <c r="B255" s="40">
        <v>20.0</v>
      </c>
      <c r="C255" s="41" t="s">
        <v>82</v>
      </c>
      <c r="D255" s="41">
        <v>0.0</v>
      </c>
      <c r="E255" s="42">
        <v>0.0</v>
      </c>
      <c r="F255" s="42">
        <v>0.0</v>
      </c>
      <c r="G255" s="42">
        <f t="shared" si="194"/>
        <v>0</v>
      </c>
      <c r="H255" s="45">
        <f t="shared" ref="H255:I255" si="198">F255-F241</f>
        <v>0</v>
      </c>
      <c r="I255" s="45">
        <f t="shared" si="198"/>
        <v>0</v>
      </c>
    </row>
    <row r="256" ht="15.75" customHeight="1">
      <c r="B256" s="40">
        <v>21.0</v>
      </c>
      <c r="C256" s="41" t="s">
        <v>83</v>
      </c>
      <c r="D256" s="41">
        <v>1.0</v>
      </c>
      <c r="E256" s="42">
        <v>9717.9</v>
      </c>
      <c r="F256" s="42">
        <v>10426.84</v>
      </c>
      <c r="G256" s="42">
        <f t="shared" si="194"/>
        <v>125122.08</v>
      </c>
      <c r="H256" s="45">
        <f t="shared" ref="H256:I256" si="199">F256-F242</f>
        <v>708.94</v>
      </c>
      <c r="I256" s="45">
        <f t="shared" si="199"/>
        <v>8507.28</v>
      </c>
    </row>
    <row r="257" ht="15.75" customHeight="1">
      <c r="B257" s="40">
        <v>22.0</v>
      </c>
      <c r="C257" s="41" t="s">
        <v>84</v>
      </c>
      <c r="D257" s="41">
        <v>0.0</v>
      </c>
      <c r="E257" s="42">
        <v>0.0</v>
      </c>
      <c r="F257" s="42">
        <v>0.0</v>
      </c>
      <c r="G257" s="42"/>
      <c r="H257" s="45">
        <f t="shared" ref="H257:I257" si="200">F257-F243</f>
        <v>0</v>
      </c>
      <c r="I257" s="45">
        <f t="shared" si="200"/>
        <v>0</v>
      </c>
    </row>
    <row r="258" ht="15.75" customHeight="1">
      <c r="B258" s="46" t="s">
        <v>85</v>
      </c>
      <c r="C258" s="37"/>
      <c r="D258" s="47">
        <f>SUM(D249:D257)</f>
        <v>9</v>
      </c>
      <c r="E258" s="48"/>
      <c r="F258" s="48">
        <f t="shared" ref="F258:G258" si="201">SUM(F249:F257)</f>
        <v>43943.66</v>
      </c>
      <c r="G258" s="48">
        <f t="shared" si="201"/>
        <v>527323.92</v>
      </c>
      <c r="H258" s="45">
        <f t="shared" ref="H258:I258" si="202">F258-F244</f>
        <v>3676.99</v>
      </c>
      <c r="I258" s="45">
        <f t="shared" si="202"/>
        <v>44123.88</v>
      </c>
    </row>
    <row r="259" ht="15.75" customHeight="1"/>
    <row r="260" ht="15.75" customHeight="1">
      <c r="B260" s="59" t="s">
        <v>25</v>
      </c>
      <c r="C260" s="59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3">
    <mergeCell ref="B2:G2"/>
    <mergeCell ref="B11:C11"/>
    <mergeCell ref="B13:G13"/>
    <mergeCell ref="B22:C22"/>
    <mergeCell ref="B25:G25"/>
    <mergeCell ref="B37:I37"/>
    <mergeCell ref="B38:G38"/>
    <mergeCell ref="B34:C34"/>
    <mergeCell ref="B47:C47"/>
    <mergeCell ref="B49:G49"/>
    <mergeCell ref="B58:C58"/>
    <mergeCell ref="B60:G60"/>
    <mergeCell ref="B69:C69"/>
    <mergeCell ref="B72:G72"/>
    <mergeCell ref="B81:C81"/>
    <mergeCell ref="B85:G85"/>
    <mergeCell ref="B86:G86"/>
    <mergeCell ref="B95:C95"/>
    <mergeCell ref="B98:G98"/>
    <mergeCell ref="B107:C107"/>
    <mergeCell ref="B110:G110"/>
    <mergeCell ref="B119:C119"/>
    <mergeCell ref="B122:G122"/>
    <mergeCell ref="B132:C132"/>
    <mergeCell ref="B134:C134"/>
    <mergeCell ref="B136:G136"/>
    <mergeCell ref="B150:G150"/>
    <mergeCell ref="B151:G151"/>
    <mergeCell ref="B233:G233"/>
    <mergeCell ref="B246:G246"/>
    <mergeCell ref="B247:G247"/>
    <mergeCell ref="H249:H250"/>
    <mergeCell ref="I249:I250"/>
    <mergeCell ref="H251:H252"/>
    <mergeCell ref="I251:I252"/>
    <mergeCell ref="B163:G163"/>
    <mergeCell ref="B176:G176"/>
    <mergeCell ref="B189:G189"/>
    <mergeCell ref="B204:G204"/>
    <mergeCell ref="B205:G205"/>
    <mergeCell ref="B218:G218"/>
    <mergeCell ref="B232:G232"/>
    <mergeCell ref="B244:C244"/>
    <mergeCell ref="B258:C258"/>
    <mergeCell ref="B249:B250"/>
    <mergeCell ref="B251:B252"/>
    <mergeCell ref="B146:C146"/>
    <mergeCell ref="B161:C161"/>
    <mergeCell ref="B173:C173"/>
    <mergeCell ref="B186:C186"/>
    <mergeCell ref="B200:C200"/>
    <mergeCell ref="B216:C216"/>
    <mergeCell ref="B229:C229"/>
  </mergeCells>
  <printOptions/>
  <pageMargins bottom="0.7875" footer="0.0" header="0.0" left="0.511805555555555" right="0.511805555555555" top="0.78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4.88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2.13"/>
    <col customWidth="1" min="25" max="26" width="13.38"/>
    <col customWidth="1" min="27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8" width="14.63"/>
    <col customWidth="1" min="39" max="39" width="12.13"/>
    <col customWidth="1" min="40" max="41" width="13.38"/>
    <col customWidth="1" min="42" max="43" width="14.0"/>
    <col customWidth="1" min="44" max="44" width="14.63"/>
    <col customWidth="1" min="45" max="45" width="12.13"/>
    <col customWidth="1" min="46" max="47" width="13.38"/>
    <col customWidth="1" min="48" max="48" width="14.0"/>
    <col customWidth="1" min="49" max="49" width="16.0"/>
    <col customWidth="1" min="50" max="50" width="14.88"/>
    <col customWidth="1" min="51" max="52" width="13.38"/>
    <col customWidth="1" min="53" max="53" width="14.0"/>
    <col customWidth="1" min="54" max="54" width="16.88"/>
    <col customWidth="1" min="55" max="55" width="12.0"/>
    <col customWidth="1" min="56" max="56" width="15.25"/>
    <col customWidth="1" min="57" max="57" width="12.38"/>
    <col customWidth="1" min="58" max="58" width="10.5"/>
    <col customWidth="1" min="59" max="59" width="12.0"/>
    <col customWidth="1" min="60" max="60" width="13.13"/>
    <col customWidth="1" min="61" max="61" width="12.63"/>
    <col customWidth="1" min="62" max="63" width="11.13"/>
    <col customWidth="1" min="64" max="64" width="16.0"/>
    <col customWidth="1" min="65" max="65" width="12.75"/>
    <col customWidth="1" min="66" max="66" width="15.25"/>
    <col customWidth="1" min="67" max="67" width="14.88"/>
    <col customWidth="1" min="68" max="68" width="13.0"/>
    <col customWidth="1" min="69" max="69" width="12.5"/>
    <col customWidth="1" min="70" max="70" width="13.0"/>
    <col customWidth="1" min="71" max="71" width="13.5"/>
    <col customWidth="1" min="72" max="72" width="13.88"/>
    <col customWidth="1" min="73" max="73" width="15.88"/>
    <col customWidth="1" min="74" max="74" width="15.38"/>
    <col customWidth="1" min="75" max="75" width="15.5"/>
    <col customWidth="1" min="76" max="76" width="15.63"/>
    <col customWidth="1" min="77" max="77" width="18.0"/>
    <col customWidth="1" min="78" max="78" width="12.0"/>
    <col customWidth="1" min="79" max="79" width="15.0"/>
    <col customWidth="1" min="80" max="80" width="12.88"/>
    <col customWidth="1" min="81" max="81" width="14.0"/>
    <col customWidth="1" min="82" max="82" width="15.75"/>
    <col customWidth="1" min="83" max="84" width="14.75"/>
    <col customWidth="1" min="85" max="85" width="12.75"/>
    <col customWidth="1" min="86" max="86" width="14.38"/>
    <col customWidth="1" min="87" max="87" width="15.25"/>
    <col customWidth="1" min="88" max="88" width="13.25"/>
    <col customWidth="1" min="89" max="89" width="14.75"/>
    <col customWidth="1" min="90" max="90" width="12.63"/>
    <col customWidth="1" min="91" max="91" width="14.63"/>
    <col customWidth="1" min="92" max="94" width="12.63"/>
    <col customWidth="1" min="95" max="95" width="13.75"/>
    <col customWidth="1" min="96" max="98" width="12.63"/>
    <col customWidth="1" min="99" max="99" width="15.75"/>
    <col customWidth="1" min="100" max="100" width="11.5"/>
    <col customWidth="1" min="101" max="101" width="12.38"/>
    <col customWidth="1" min="102" max="102" width="11.38"/>
    <col customWidth="1" min="103" max="103" width="12.75"/>
    <col customWidth="1" min="104" max="104" width="14.63"/>
    <col customWidth="1" min="105" max="108" width="12.63"/>
    <col customWidth="1" min="109" max="109" width="14.63"/>
    <col customWidth="1" min="110" max="113" width="12.63"/>
    <col customWidth="1" min="114" max="114" width="14.63"/>
    <col customWidth="1" min="115" max="116" width="12.63"/>
    <col customWidth="1" min="117" max="117" width="13.75"/>
    <col customWidth="1" min="118" max="118" width="12.63"/>
    <col customWidth="1" min="119" max="126" width="14.63"/>
  </cols>
  <sheetData>
    <row r="1" ht="14.25" customHeight="1">
      <c r="A1" s="7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72"/>
      <c r="AT1" s="72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ht="14.25" customHeight="1">
      <c r="A2" s="7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72"/>
      <c r="AT2" s="72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</row>
    <row r="3" ht="15.0" customHeight="1">
      <c r="A3" s="71"/>
      <c r="B3" s="73" t="str">
        <f>'Resumo do Contrato'!B3</f>
        <v>Contrato 34/2017</v>
      </c>
      <c r="C3" s="74"/>
      <c r="D3" s="75"/>
      <c r="E3" s="76" t="s">
        <v>114</v>
      </c>
      <c r="F3" s="74"/>
      <c r="G3" s="74"/>
      <c r="H3" s="75"/>
      <c r="I3" s="77" t="s">
        <v>115</v>
      </c>
      <c r="J3" s="78" t="s">
        <v>116</v>
      </c>
      <c r="K3" s="74"/>
      <c r="L3" s="74"/>
      <c r="M3" s="79"/>
      <c r="N3" s="77" t="s">
        <v>115</v>
      </c>
      <c r="O3" s="78" t="s">
        <v>117</v>
      </c>
      <c r="P3" s="74"/>
      <c r="Q3" s="74"/>
      <c r="R3" s="80"/>
      <c r="S3" s="81" t="s">
        <v>115</v>
      </c>
      <c r="T3" s="78" t="s">
        <v>118</v>
      </c>
      <c r="U3" s="74"/>
      <c r="V3" s="74"/>
      <c r="W3" s="74"/>
      <c r="X3" s="74"/>
      <c r="Y3" s="74"/>
      <c r="Z3" s="74"/>
      <c r="AA3" s="74"/>
      <c r="AB3" s="80"/>
      <c r="AC3" s="81" t="s">
        <v>115</v>
      </c>
      <c r="AD3" s="78" t="s">
        <v>119</v>
      </c>
      <c r="AE3" s="74"/>
      <c r="AF3" s="74"/>
      <c r="AG3" s="80"/>
      <c r="AH3" s="81" t="s">
        <v>115</v>
      </c>
      <c r="AI3" s="82" t="s">
        <v>120</v>
      </c>
      <c r="AJ3" s="74"/>
      <c r="AK3" s="74"/>
      <c r="AL3" s="80"/>
      <c r="AM3" s="82" t="s">
        <v>121</v>
      </c>
      <c r="AN3" s="74"/>
      <c r="AO3" s="74"/>
      <c r="AP3" s="80"/>
      <c r="AQ3" s="83"/>
      <c r="AR3" s="81" t="s">
        <v>115</v>
      </c>
      <c r="AS3" s="78" t="s">
        <v>122</v>
      </c>
      <c r="AT3" s="74"/>
      <c r="AU3" s="74"/>
      <c r="AV3" s="80"/>
      <c r="AW3" s="81" t="s">
        <v>115</v>
      </c>
      <c r="AX3" s="84" t="s">
        <v>123</v>
      </c>
      <c r="AY3" s="74"/>
      <c r="AZ3" s="74"/>
      <c r="BA3" s="75"/>
      <c r="BB3" s="81" t="s">
        <v>115</v>
      </c>
      <c r="BC3" s="76" t="s">
        <v>124</v>
      </c>
      <c r="BD3" s="74"/>
      <c r="BE3" s="74"/>
      <c r="BF3" s="74"/>
      <c r="BG3" s="74"/>
      <c r="BH3" s="74"/>
      <c r="BI3" s="74"/>
      <c r="BJ3" s="74"/>
      <c r="BK3" s="75"/>
      <c r="BL3" s="81" t="s">
        <v>115</v>
      </c>
      <c r="BM3" s="78" t="s">
        <v>125</v>
      </c>
      <c r="BN3" s="74"/>
      <c r="BO3" s="74"/>
      <c r="BP3" s="74"/>
      <c r="BQ3" s="74"/>
      <c r="BR3" s="74"/>
      <c r="BS3" s="74"/>
      <c r="BT3" s="74"/>
      <c r="BU3" s="80"/>
      <c r="BV3" s="81" t="s">
        <v>115</v>
      </c>
      <c r="BW3" s="84" t="s">
        <v>126</v>
      </c>
      <c r="BX3" s="74"/>
      <c r="BY3" s="74"/>
      <c r="BZ3" s="80"/>
      <c r="CA3" s="81" t="s">
        <v>115</v>
      </c>
      <c r="CB3" s="84" t="s">
        <v>127</v>
      </c>
      <c r="CC3" s="74"/>
      <c r="CD3" s="74"/>
      <c r="CE3" s="80"/>
      <c r="CF3" s="81" t="s">
        <v>115</v>
      </c>
      <c r="CG3" s="84" t="s">
        <v>128</v>
      </c>
      <c r="CH3" s="74"/>
      <c r="CI3" s="74"/>
      <c r="CJ3" s="75"/>
      <c r="CK3" s="81" t="s">
        <v>115</v>
      </c>
      <c r="CL3" s="78" t="s">
        <v>129</v>
      </c>
      <c r="CM3" s="74"/>
      <c r="CN3" s="74"/>
      <c r="CO3" s="74"/>
      <c r="CP3" s="74"/>
      <c r="CQ3" s="74"/>
      <c r="CR3" s="74"/>
      <c r="CS3" s="74"/>
      <c r="CT3" s="80"/>
      <c r="CU3" s="81" t="s">
        <v>115</v>
      </c>
      <c r="CV3" s="84" t="s">
        <v>130</v>
      </c>
      <c r="CW3" s="74"/>
      <c r="CX3" s="74"/>
      <c r="CY3" s="75"/>
      <c r="CZ3" s="81" t="s">
        <v>115</v>
      </c>
      <c r="DA3" s="84" t="s">
        <v>131</v>
      </c>
      <c r="DB3" s="74"/>
      <c r="DC3" s="74"/>
      <c r="DD3" s="75"/>
      <c r="DE3" s="81" t="s">
        <v>115</v>
      </c>
      <c r="DF3" s="85" t="s">
        <v>132</v>
      </c>
      <c r="DG3" s="74"/>
      <c r="DH3" s="74"/>
      <c r="DI3" s="75"/>
      <c r="DJ3" s="81" t="s">
        <v>115</v>
      </c>
      <c r="DK3" s="86" t="s">
        <v>133</v>
      </c>
      <c r="DL3" s="74"/>
      <c r="DM3" s="74"/>
      <c r="DN3" s="75"/>
      <c r="DO3" s="81" t="s">
        <v>115</v>
      </c>
    </row>
    <row r="4" ht="14.25" customHeight="1">
      <c r="A4" s="71"/>
      <c r="B4" s="87" t="str">
        <f>'Resumo do Contrato'!D4</f>
        <v>01/07/2017 a 30/06/2018</v>
      </c>
      <c r="C4" s="74"/>
      <c r="D4" s="75"/>
      <c r="E4" s="76" t="s">
        <v>134</v>
      </c>
      <c r="F4" s="74"/>
      <c r="G4" s="74"/>
      <c r="H4" s="75"/>
      <c r="I4" s="88"/>
      <c r="J4" s="78" t="s">
        <v>135</v>
      </c>
      <c r="K4" s="74"/>
      <c r="L4" s="74"/>
      <c r="M4" s="79"/>
      <c r="N4" s="88"/>
      <c r="O4" s="78" t="s">
        <v>135</v>
      </c>
      <c r="P4" s="74"/>
      <c r="Q4" s="74"/>
      <c r="R4" s="80"/>
      <c r="S4" s="89"/>
      <c r="T4" s="78" t="s">
        <v>136</v>
      </c>
      <c r="U4" s="74"/>
      <c r="V4" s="74"/>
      <c r="W4" s="74"/>
      <c r="X4" s="74"/>
      <c r="Y4" s="74"/>
      <c r="Z4" s="74"/>
      <c r="AA4" s="74"/>
      <c r="AB4" s="80"/>
      <c r="AC4" s="89"/>
      <c r="AD4" s="78" t="s">
        <v>137</v>
      </c>
      <c r="AE4" s="74"/>
      <c r="AF4" s="74"/>
      <c r="AG4" s="80"/>
      <c r="AH4" s="89"/>
      <c r="AI4" s="82" t="s">
        <v>138</v>
      </c>
      <c r="AJ4" s="74"/>
      <c r="AK4" s="74"/>
      <c r="AL4" s="80"/>
      <c r="AM4" s="82" t="s">
        <v>139</v>
      </c>
      <c r="AN4" s="74"/>
      <c r="AO4" s="74"/>
      <c r="AP4" s="80"/>
      <c r="AQ4" s="83"/>
      <c r="AR4" s="89"/>
      <c r="AS4" s="78" t="s">
        <v>140</v>
      </c>
      <c r="AT4" s="74"/>
      <c r="AU4" s="74"/>
      <c r="AV4" s="80"/>
      <c r="AW4" s="89"/>
      <c r="AX4" s="84" t="s">
        <v>141</v>
      </c>
      <c r="AY4" s="74"/>
      <c r="AZ4" s="74"/>
      <c r="BA4" s="75"/>
      <c r="BB4" s="89"/>
      <c r="BC4" s="76" t="s">
        <v>142</v>
      </c>
      <c r="BD4" s="74"/>
      <c r="BE4" s="74"/>
      <c r="BF4" s="74"/>
      <c r="BG4" s="74"/>
      <c r="BH4" s="74"/>
      <c r="BI4" s="74"/>
      <c r="BJ4" s="74"/>
      <c r="BK4" s="75"/>
      <c r="BL4" s="89"/>
      <c r="BM4" s="78" t="s">
        <v>143</v>
      </c>
      <c r="BN4" s="74"/>
      <c r="BO4" s="74"/>
      <c r="BP4" s="74"/>
      <c r="BQ4" s="74"/>
      <c r="BR4" s="74"/>
      <c r="BS4" s="74"/>
      <c r="BT4" s="74"/>
      <c r="BU4" s="80"/>
      <c r="BV4" s="89"/>
      <c r="BW4" s="84" t="s">
        <v>144</v>
      </c>
      <c r="BX4" s="74"/>
      <c r="BY4" s="74"/>
      <c r="BZ4" s="80"/>
      <c r="CA4" s="89"/>
      <c r="CB4" s="84" t="s">
        <v>145</v>
      </c>
      <c r="CC4" s="74"/>
      <c r="CD4" s="74"/>
      <c r="CE4" s="80"/>
      <c r="CF4" s="89"/>
      <c r="CG4" s="84" t="s">
        <v>146</v>
      </c>
      <c r="CH4" s="74"/>
      <c r="CI4" s="74"/>
      <c r="CJ4" s="75"/>
      <c r="CK4" s="89"/>
      <c r="CL4" s="78" t="s">
        <v>147</v>
      </c>
      <c r="CM4" s="74"/>
      <c r="CN4" s="74"/>
      <c r="CO4" s="74"/>
      <c r="CP4" s="74"/>
      <c r="CQ4" s="74"/>
      <c r="CR4" s="74"/>
      <c r="CS4" s="74"/>
      <c r="CT4" s="80"/>
      <c r="CU4" s="89"/>
      <c r="CV4" s="84" t="s">
        <v>148</v>
      </c>
      <c r="CW4" s="74"/>
      <c r="CX4" s="74"/>
      <c r="CY4" s="75"/>
      <c r="CZ4" s="89"/>
      <c r="DA4" s="84" t="s">
        <v>149</v>
      </c>
      <c r="DB4" s="74"/>
      <c r="DC4" s="74"/>
      <c r="DD4" s="75"/>
      <c r="DE4" s="89"/>
      <c r="DF4" s="85" t="s">
        <v>150</v>
      </c>
      <c r="DG4" s="74"/>
      <c r="DH4" s="74"/>
      <c r="DI4" s="75"/>
      <c r="DJ4" s="89"/>
      <c r="DK4" s="86" t="s">
        <v>151</v>
      </c>
      <c r="DL4" s="74"/>
      <c r="DM4" s="74"/>
      <c r="DN4" s="75"/>
      <c r="DO4" s="89"/>
    </row>
    <row r="5" ht="14.25" customHeight="1">
      <c r="A5" s="71"/>
      <c r="B5" s="73"/>
      <c r="C5" s="74"/>
      <c r="D5" s="75"/>
      <c r="E5" s="76"/>
      <c r="F5" s="74"/>
      <c r="G5" s="74"/>
      <c r="H5" s="75"/>
      <c r="I5" s="88"/>
      <c r="J5" s="78"/>
      <c r="K5" s="74"/>
      <c r="L5" s="74"/>
      <c r="M5" s="79"/>
      <c r="N5" s="88"/>
      <c r="O5" s="78"/>
      <c r="P5" s="74"/>
      <c r="Q5" s="74"/>
      <c r="R5" s="80"/>
      <c r="S5" s="89"/>
      <c r="T5" s="78" t="s">
        <v>152</v>
      </c>
      <c r="U5" s="74"/>
      <c r="V5" s="74"/>
      <c r="W5" s="79"/>
      <c r="X5" s="90" t="s">
        <v>153</v>
      </c>
      <c r="Y5" s="74"/>
      <c r="Z5" s="74"/>
      <c r="AA5" s="79"/>
      <c r="AB5" s="91"/>
      <c r="AC5" s="89"/>
      <c r="AD5" s="78"/>
      <c r="AE5" s="74"/>
      <c r="AF5" s="74"/>
      <c r="AG5" s="80"/>
      <c r="AH5" s="89"/>
      <c r="AI5" s="82"/>
      <c r="AJ5" s="74"/>
      <c r="AK5" s="74"/>
      <c r="AL5" s="80"/>
      <c r="AM5" s="82"/>
      <c r="AN5" s="74"/>
      <c r="AO5" s="74"/>
      <c r="AP5" s="80"/>
      <c r="AQ5" s="83"/>
      <c r="AR5" s="89"/>
      <c r="AS5" s="78"/>
      <c r="AT5" s="74"/>
      <c r="AU5" s="74"/>
      <c r="AV5" s="80"/>
      <c r="AW5" s="89"/>
      <c r="AX5" s="84"/>
      <c r="AY5" s="74"/>
      <c r="AZ5" s="74"/>
      <c r="BA5" s="75"/>
      <c r="BB5" s="89"/>
      <c r="BC5" s="90" t="s">
        <v>154</v>
      </c>
      <c r="BD5" s="74"/>
      <c r="BE5" s="74"/>
      <c r="BF5" s="79"/>
      <c r="BG5" s="90" t="s">
        <v>155</v>
      </c>
      <c r="BH5" s="74"/>
      <c r="BI5" s="74"/>
      <c r="BJ5" s="74"/>
      <c r="BK5" s="75"/>
      <c r="BL5" s="89"/>
      <c r="BM5" s="78" t="s">
        <v>100</v>
      </c>
      <c r="BN5" s="74"/>
      <c r="BO5" s="74"/>
      <c r="BP5" s="79"/>
      <c r="BQ5" s="90" t="s">
        <v>156</v>
      </c>
      <c r="BR5" s="74"/>
      <c r="BS5" s="74"/>
      <c r="BT5" s="79"/>
      <c r="BU5" s="91"/>
      <c r="BV5" s="89"/>
      <c r="BW5" s="84" t="s">
        <v>157</v>
      </c>
      <c r="BX5" s="74"/>
      <c r="BY5" s="74"/>
      <c r="BZ5" s="75"/>
      <c r="CA5" s="89"/>
      <c r="CB5" s="84" t="s">
        <v>158</v>
      </c>
      <c r="CC5" s="74"/>
      <c r="CD5" s="74"/>
      <c r="CE5" s="75"/>
      <c r="CF5" s="89"/>
      <c r="CG5" s="84"/>
      <c r="CH5" s="74"/>
      <c r="CI5" s="74"/>
      <c r="CJ5" s="75"/>
      <c r="CK5" s="89"/>
      <c r="CL5" s="78" t="s">
        <v>106</v>
      </c>
      <c r="CM5" s="74"/>
      <c r="CN5" s="74"/>
      <c r="CO5" s="79"/>
      <c r="CP5" s="90" t="s">
        <v>159</v>
      </c>
      <c r="CQ5" s="74"/>
      <c r="CR5" s="74"/>
      <c r="CS5" s="79"/>
      <c r="CT5" s="91"/>
      <c r="CU5" s="89"/>
      <c r="CV5" s="84"/>
      <c r="CW5" s="74"/>
      <c r="CX5" s="74"/>
      <c r="CY5" s="75"/>
      <c r="CZ5" s="89"/>
      <c r="DA5" s="84"/>
      <c r="DB5" s="74"/>
      <c r="DC5" s="74"/>
      <c r="DD5" s="75"/>
      <c r="DE5" s="89"/>
      <c r="DF5" s="85"/>
      <c r="DG5" s="74"/>
      <c r="DH5" s="74"/>
      <c r="DI5" s="75"/>
      <c r="DJ5" s="89"/>
      <c r="DK5" s="84"/>
      <c r="DL5" s="74"/>
      <c r="DM5" s="74"/>
      <c r="DN5" s="75"/>
      <c r="DO5" s="89"/>
    </row>
    <row r="6" ht="14.25" customHeight="1">
      <c r="A6" s="71"/>
      <c r="B6" s="92"/>
      <c r="C6" s="93" t="s">
        <v>160</v>
      </c>
      <c r="D6" s="94" t="s">
        <v>161</v>
      </c>
      <c r="E6" s="95" t="s">
        <v>162</v>
      </c>
      <c r="F6" s="93" t="s">
        <v>163</v>
      </c>
      <c r="G6" s="93" t="s">
        <v>164</v>
      </c>
      <c r="H6" s="96" t="s">
        <v>165</v>
      </c>
      <c r="I6" s="97"/>
      <c r="J6" s="98" t="s">
        <v>162</v>
      </c>
      <c r="K6" s="93" t="s">
        <v>163</v>
      </c>
      <c r="L6" s="93" t="s">
        <v>164</v>
      </c>
      <c r="M6" s="99" t="s">
        <v>165</v>
      </c>
      <c r="N6" s="97"/>
      <c r="O6" s="98" t="s">
        <v>162</v>
      </c>
      <c r="P6" s="93" t="s">
        <v>163</v>
      </c>
      <c r="Q6" s="93" t="s">
        <v>164</v>
      </c>
      <c r="R6" s="100" t="s">
        <v>165</v>
      </c>
      <c r="S6" s="101"/>
      <c r="T6" s="98" t="s">
        <v>162</v>
      </c>
      <c r="U6" s="93" t="s">
        <v>163</v>
      </c>
      <c r="V6" s="93" t="s">
        <v>164</v>
      </c>
      <c r="W6" s="99" t="s">
        <v>166</v>
      </c>
      <c r="X6" s="93" t="s">
        <v>162</v>
      </c>
      <c r="Y6" s="93" t="s">
        <v>163</v>
      </c>
      <c r="Z6" s="93" t="s">
        <v>164</v>
      </c>
      <c r="AA6" s="99" t="s">
        <v>166</v>
      </c>
      <c r="AB6" s="100" t="s">
        <v>165</v>
      </c>
      <c r="AC6" s="101"/>
      <c r="AD6" s="98" t="s">
        <v>162</v>
      </c>
      <c r="AE6" s="93" t="s">
        <v>163</v>
      </c>
      <c r="AF6" s="93" t="s">
        <v>164</v>
      </c>
      <c r="AG6" s="100" t="s">
        <v>165</v>
      </c>
      <c r="AH6" s="101"/>
      <c r="AI6" s="98" t="s">
        <v>162</v>
      </c>
      <c r="AJ6" s="93" t="s">
        <v>163</v>
      </c>
      <c r="AK6" s="93" t="s">
        <v>164</v>
      </c>
      <c r="AL6" s="100" t="s">
        <v>166</v>
      </c>
      <c r="AM6" s="93" t="s">
        <v>162</v>
      </c>
      <c r="AN6" s="93" t="s">
        <v>163</v>
      </c>
      <c r="AO6" s="93" t="s">
        <v>164</v>
      </c>
      <c r="AP6" s="100" t="s">
        <v>166</v>
      </c>
      <c r="AQ6" s="99" t="s">
        <v>167</v>
      </c>
      <c r="AR6" s="101"/>
      <c r="AS6" s="98" t="s">
        <v>162</v>
      </c>
      <c r="AT6" s="93" t="s">
        <v>163</v>
      </c>
      <c r="AU6" s="93" t="s">
        <v>164</v>
      </c>
      <c r="AV6" s="100" t="s">
        <v>165</v>
      </c>
      <c r="AW6" s="101"/>
      <c r="AX6" s="98" t="s">
        <v>162</v>
      </c>
      <c r="AY6" s="93" t="s">
        <v>163</v>
      </c>
      <c r="AZ6" s="93" t="s">
        <v>164</v>
      </c>
      <c r="BA6" s="100" t="s">
        <v>165</v>
      </c>
      <c r="BB6" s="101"/>
      <c r="BC6" s="98" t="s">
        <v>162</v>
      </c>
      <c r="BD6" s="93" t="s">
        <v>163</v>
      </c>
      <c r="BE6" s="93" t="s">
        <v>164</v>
      </c>
      <c r="BF6" s="100" t="s">
        <v>166</v>
      </c>
      <c r="BG6" s="93" t="s">
        <v>162</v>
      </c>
      <c r="BH6" s="93" t="s">
        <v>163</v>
      </c>
      <c r="BI6" s="93" t="s">
        <v>164</v>
      </c>
      <c r="BJ6" s="99" t="s">
        <v>166</v>
      </c>
      <c r="BK6" s="102" t="s">
        <v>165</v>
      </c>
      <c r="BL6" s="101"/>
      <c r="BM6" s="98" t="s">
        <v>162</v>
      </c>
      <c r="BN6" s="93" t="s">
        <v>163</v>
      </c>
      <c r="BO6" s="93" t="s">
        <v>164</v>
      </c>
      <c r="BP6" s="99" t="s">
        <v>166</v>
      </c>
      <c r="BQ6" s="93" t="s">
        <v>162</v>
      </c>
      <c r="BR6" s="93" t="s">
        <v>163</v>
      </c>
      <c r="BS6" s="93" t="s">
        <v>164</v>
      </c>
      <c r="BT6" s="99" t="s">
        <v>166</v>
      </c>
      <c r="BU6" s="100" t="s">
        <v>165</v>
      </c>
      <c r="BV6" s="101"/>
      <c r="BW6" s="98" t="s">
        <v>162</v>
      </c>
      <c r="BX6" s="93" t="s">
        <v>163</v>
      </c>
      <c r="BY6" s="93" t="s">
        <v>164</v>
      </c>
      <c r="BZ6" s="96" t="s">
        <v>166</v>
      </c>
      <c r="CA6" s="101"/>
      <c r="CB6" s="98" t="s">
        <v>162</v>
      </c>
      <c r="CC6" s="93" t="s">
        <v>163</v>
      </c>
      <c r="CD6" s="93" t="s">
        <v>164</v>
      </c>
      <c r="CE6" s="100" t="s">
        <v>165</v>
      </c>
      <c r="CF6" s="101"/>
      <c r="CG6" s="98" t="s">
        <v>162</v>
      </c>
      <c r="CH6" s="93" t="s">
        <v>163</v>
      </c>
      <c r="CI6" s="93" t="s">
        <v>164</v>
      </c>
      <c r="CJ6" s="100" t="s">
        <v>165</v>
      </c>
      <c r="CK6" s="101"/>
      <c r="CL6" s="98" t="s">
        <v>162</v>
      </c>
      <c r="CM6" s="93" t="s">
        <v>163</v>
      </c>
      <c r="CN6" s="93" t="s">
        <v>164</v>
      </c>
      <c r="CO6" s="99" t="s">
        <v>166</v>
      </c>
      <c r="CP6" s="93" t="s">
        <v>162</v>
      </c>
      <c r="CQ6" s="93" t="s">
        <v>163</v>
      </c>
      <c r="CR6" s="93" t="s">
        <v>164</v>
      </c>
      <c r="CS6" s="99" t="s">
        <v>166</v>
      </c>
      <c r="CT6" s="100" t="s">
        <v>165</v>
      </c>
      <c r="CU6" s="101"/>
      <c r="CV6" s="98" t="s">
        <v>162</v>
      </c>
      <c r="CW6" s="93" t="s">
        <v>163</v>
      </c>
      <c r="CX6" s="93" t="s">
        <v>164</v>
      </c>
      <c r="CY6" s="100" t="s">
        <v>165</v>
      </c>
      <c r="CZ6" s="101"/>
      <c r="DA6" s="98" t="s">
        <v>162</v>
      </c>
      <c r="DB6" s="93" t="s">
        <v>163</v>
      </c>
      <c r="DC6" s="93" t="s">
        <v>164</v>
      </c>
      <c r="DD6" s="100" t="s">
        <v>165</v>
      </c>
      <c r="DE6" s="101"/>
      <c r="DF6" s="98" t="s">
        <v>162</v>
      </c>
      <c r="DG6" s="93" t="s">
        <v>163</v>
      </c>
      <c r="DH6" s="93" t="s">
        <v>164</v>
      </c>
      <c r="DI6" s="100" t="s">
        <v>165</v>
      </c>
      <c r="DJ6" s="101"/>
      <c r="DK6" s="98" t="s">
        <v>162</v>
      </c>
      <c r="DL6" s="93" t="s">
        <v>163</v>
      </c>
      <c r="DM6" s="93" t="s">
        <v>164</v>
      </c>
      <c r="DN6" s="100" t="s">
        <v>165</v>
      </c>
      <c r="DO6" s="101"/>
    </row>
    <row r="7" ht="14.25" customHeight="1">
      <c r="A7" s="71"/>
      <c r="C7" s="103">
        <f>D7/12</f>
        <v>42755.76</v>
      </c>
      <c r="D7" s="104">
        <v>513069.12</v>
      </c>
      <c r="E7" s="105">
        <f>F7/12</f>
        <v>37847.44</v>
      </c>
      <c r="F7" s="106">
        <v>454169.28</v>
      </c>
      <c r="G7" s="106">
        <f>E7-C7</f>
        <v>-4908.32</v>
      </c>
      <c r="H7" s="107">
        <f>F22</f>
        <v>-58899.84</v>
      </c>
      <c r="I7" s="108">
        <f>H7+D7</f>
        <v>454169.28</v>
      </c>
      <c r="J7" s="109">
        <f>K7/12</f>
        <v>34597.47</v>
      </c>
      <c r="K7" s="106">
        <v>415169.64</v>
      </c>
      <c r="L7" s="106">
        <f>J7-E7</f>
        <v>-3249.97</v>
      </c>
      <c r="M7" s="110">
        <f>K22</f>
        <v>-21991.46367</v>
      </c>
      <c r="N7" s="108">
        <f>I7+M7</f>
        <v>432177.8163</v>
      </c>
      <c r="O7" s="109">
        <f>P7/12</f>
        <v>33519.69</v>
      </c>
      <c r="P7" s="106">
        <v>402236.28</v>
      </c>
      <c r="Q7" s="106">
        <f>O7-J7</f>
        <v>-1077.78</v>
      </c>
      <c r="R7" s="111">
        <f>P22</f>
        <v>-7292.978</v>
      </c>
      <c r="S7" s="112">
        <f>N7+R7</f>
        <v>424884.8383</v>
      </c>
      <c r="T7" s="109">
        <f>U7/12</f>
        <v>34094.89</v>
      </c>
      <c r="U7" s="106">
        <v>409138.68</v>
      </c>
      <c r="V7" s="106">
        <f>T7-O7</f>
        <v>575.2</v>
      </c>
      <c r="W7" s="110">
        <f>U22</f>
        <v>1150.4</v>
      </c>
      <c r="X7" s="106">
        <f>Y7/12</f>
        <v>34754.95</v>
      </c>
      <c r="Y7" s="106">
        <v>417059.4</v>
      </c>
      <c r="Z7" s="106">
        <f>X7-O7</f>
        <v>1235.26</v>
      </c>
      <c r="AA7" s="110">
        <f>Y22</f>
        <v>4941.04</v>
      </c>
      <c r="AB7" s="111">
        <f>AA7+W7</f>
        <v>6091.44</v>
      </c>
      <c r="AC7" s="112">
        <f>S7+AB7</f>
        <v>430976.2783</v>
      </c>
      <c r="AD7" s="109">
        <f>AE7/12</f>
        <v>34754.95</v>
      </c>
      <c r="AE7" s="106">
        <v>417059.4</v>
      </c>
      <c r="AF7" s="106"/>
      <c r="AG7" s="111">
        <v>417059.4</v>
      </c>
      <c r="AH7" s="112">
        <f>AC7+AG7</f>
        <v>848035.6783</v>
      </c>
      <c r="AI7" s="109">
        <f>AJ7/12</f>
        <v>34810.22</v>
      </c>
      <c r="AJ7" s="64">
        <v>417722.64</v>
      </c>
      <c r="AK7" s="106">
        <f>AI7-X7</f>
        <v>55.27</v>
      </c>
      <c r="AL7" s="111">
        <f>AJ22</f>
        <v>16.581</v>
      </c>
      <c r="AM7" s="106">
        <f>AN7/12</f>
        <v>34810.22</v>
      </c>
      <c r="AN7" s="113">
        <v>417722.64</v>
      </c>
      <c r="AO7" s="106">
        <f>AM7-AD7</f>
        <v>55.27</v>
      </c>
      <c r="AP7" s="111">
        <f>AN22</f>
        <v>663.24</v>
      </c>
      <c r="AQ7" s="110">
        <f>AP7+AL7</f>
        <v>679.821</v>
      </c>
      <c r="AR7" s="108">
        <f>AH7+AQ7</f>
        <v>848715.4993</v>
      </c>
      <c r="AS7" s="109">
        <f>AT7/12</f>
        <v>34886.98</v>
      </c>
      <c r="AT7" s="106">
        <v>418643.76</v>
      </c>
      <c r="AU7" s="106">
        <f>AS7-AM7</f>
        <v>76.76</v>
      </c>
      <c r="AV7" s="111">
        <f>AT22</f>
        <v>243.0733333</v>
      </c>
      <c r="AW7" s="112">
        <f>AR7+AV7</f>
        <v>848958.5727</v>
      </c>
      <c r="AX7" s="109">
        <f>AY7/12</f>
        <v>34886.98</v>
      </c>
      <c r="AY7" s="106">
        <v>418643.76</v>
      </c>
      <c r="AZ7" s="106"/>
      <c r="BA7" s="111">
        <f>AZ22</f>
        <v>418643.76</v>
      </c>
      <c r="BB7" s="112">
        <f>AW7+BA7</f>
        <v>1267602.333</v>
      </c>
      <c r="BC7" s="109">
        <f>BD7/12</f>
        <v>35941.23</v>
      </c>
      <c r="BD7" s="106">
        <v>431294.76</v>
      </c>
      <c r="BE7" s="106">
        <f>BC7-AS7</f>
        <v>1054.25</v>
      </c>
      <c r="BF7" s="111">
        <f>BD22</f>
        <v>6325.5</v>
      </c>
      <c r="BG7" s="106">
        <f>BH7/12</f>
        <v>35941.23</v>
      </c>
      <c r="BH7" s="106">
        <v>431294.76</v>
      </c>
      <c r="BI7" s="106">
        <f>BG7-AX7</f>
        <v>1054.25</v>
      </c>
      <c r="BJ7" s="110">
        <f>BH22</f>
        <v>12651</v>
      </c>
      <c r="BK7" s="114">
        <f>BF7+BJ7</f>
        <v>18976.5</v>
      </c>
      <c r="BL7" s="112">
        <f>BB7+BK7</f>
        <v>1286578.833</v>
      </c>
      <c r="BM7" s="109">
        <f>BN7/12</f>
        <v>37648.97333</v>
      </c>
      <c r="BN7" s="106">
        <v>451787.68</v>
      </c>
      <c r="BO7" s="106">
        <f>BM7-AX7</f>
        <v>2761.993333</v>
      </c>
      <c r="BP7" s="110">
        <f>BN22</f>
        <v>1707.74</v>
      </c>
      <c r="BQ7" s="106">
        <f>BR7/12</f>
        <v>37671.89</v>
      </c>
      <c r="BR7" s="106">
        <v>452062.68</v>
      </c>
      <c r="BS7" s="106">
        <f>BQ7-AX7</f>
        <v>2784.91</v>
      </c>
      <c r="BT7" s="110">
        <f>BR22</f>
        <v>9707.55</v>
      </c>
      <c r="BU7" s="111">
        <f>BT7+BP7</f>
        <v>11415.29</v>
      </c>
      <c r="BV7" s="112">
        <f>BL7+BU7</f>
        <v>1297994.123</v>
      </c>
      <c r="BW7" s="109">
        <f>BX7/12</f>
        <v>34096.22</v>
      </c>
      <c r="BX7" s="106">
        <v>409154.64</v>
      </c>
      <c r="BY7" s="106">
        <f>BW7-BQ7</f>
        <v>-3575.67</v>
      </c>
      <c r="BZ7" s="107">
        <f>BX22</f>
        <v>-14302.68</v>
      </c>
      <c r="CA7" s="108">
        <f>BV7+BZ7</f>
        <v>1283691.443</v>
      </c>
      <c r="CB7" s="109">
        <f>CC7/12</f>
        <v>36969.2</v>
      </c>
      <c r="CC7" s="106">
        <v>443630.4</v>
      </c>
      <c r="CD7" s="106">
        <f>(CB7-BW7)</f>
        <v>2872.98</v>
      </c>
      <c r="CE7" s="111">
        <f>CC22</f>
        <v>10630.026</v>
      </c>
      <c r="CF7" s="112">
        <f>CA7+CE7</f>
        <v>1294321.469</v>
      </c>
      <c r="CG7" s="109">
        <f>CH7/12</f>
        <v>36969.2</v>
      </c>
      <c r="CH7" s="106">
        <v>443630.4</v>
      </c>
      <c r="CI7" s="106"/>
      <c r="CJ7" s="111">
        <f>CI22</f>
        <v>443630.4</v>
      </c>
      <c r="CK7" s="112">
        <f>CF7+CJ7</f>
        <v>1737951.869</v>
      </c>
      <c r="CL7" s="109">
        <f>CM7/12</f>
        <v>39441.31</v>
      </c>
      <c r="CM7" s="106">
        <f>'Resumo por item'!G216</f>
        <v>473295.72</v>
      </c>
      <c r="CN7" s="106">
        <f>CL7-CB7</f>
        <v>2472.11</v>
      </c>
      <c r="CO7" s="110">
        <f>CM22</f>
        <v>1318.458667</v>
      </c>
      <c r="CP7" s="106">
        <f>CQ7/12</f>
        <v>39679.07</v>
      </c>
      <c r="CQ7" s="106">
        <f>'Resumo por item'!G229</f>
        <v>476148.84</v>
      </c>
      <c r="CR7" s="106">
        <f>CP7-CB7</f>
        <v>2709.87</v>
      </c>
      <c r="CS7" s="110">
        <f>CQ22</f>
        <v>14813.956</v>
      </c>
      <c r="CT7" s="111">
        <f>CS7+CO7</f>
        <v>16132.41467</v>
      </c>
      <c r="CU7" s="112">
        <f>CK7+CT7</f>
        <v>1754084.283</v>
      </c>
      <c r="CV7" s="106">
        <f>CW7/12</f>
        <v>39679.07</v>
      </c>
      <c r="CW7" s="106">
        <v>476148.84</v>
      </c>
      <c r="CX7" s="106"/>
      <c r="CY7" s="106">
        <v>476148.84</v>
      </c>
      <c r="CZ7" s="112">
        <f>CU7+CY7</f>
        <v>2230233.123</v>
      </c>
      <c r="DA7" s="106">
        <v>40266.67</v>
      </c>
      <c r="DB7" s="106">
        <v>483200.04</v>
      </c>
      <c r="DC7" s="106"/>
      <c r="DD7" s="106">
        <v>7051.2</v>
      </c>
      <c r="DE7" s="112">
        <f>CZ7+DD7</f>
        <v>2237284.323</v>
      </c>
      <c r="DF7" s="64">
        <v>43943.66</v>
      </c>
      <c r="DG7" s="106">
        <v>527323.92</v>
      </c>
      <c r="DH7" s="106"/>
      <c r="DI7" s="106">
        <v>22061.94</v>
      </c>
      <c r="DJ7" s="112">
        <f>DE7+DI7</f>
        <v>2259346.263</v>
      </c>
      <c r="DK7" s="106">
        <f>DL7/12</f>
        <v>43943.66</v>
      </c>
      <c r="DL7" s="106">
        <v>527323.92</v>
      </c>
      <c r="DM7" s="106"/>
      <c r="DN7" s="106">
        <f>DM22</f>
        <v>263661.96</v>
      </c>
      <c r="DO7" s="112">
        <f>DN7+DJ7</f>
        <v>2523008.223</v>
      </c>
    </row>
    <row r="8" ht="14.25" customHeight="1">
      <c r="A8" s="71"/>
      <c r="B8" s="115" t="s">
        <v>168</v>
      </c>
      <c r="C8" s="79"/>
      <c r="D8" s="116"/>
      <c r="E8" s="117" t="s">
        <v>168</v>
      </c>
      <c r="F8" s="79"/>
      <c r="G8" s="118"/>
      <c r="H8" s="119"/>
      <c r="I8" s="119"/>
      <c r="J8" s="120" t="s">
        <v>168</v>
      </c>
      <c r="K8" s="79"/>
      <c r="L8" s="118"/>
      <c r="M8" s="106"/>
      <c r="N8" s="119"/>
      <c r="O8" s="120" t="s">
        <v>168</v>
      </c>
      <c r="P8" s="79"/>
      <c r="Q8" s="118"/>
      <c r="R8" s="15"/>
      <c r="S8" s="121"/>
      <c r="T8" s="120" t="s">
        <v>168</v>
      </c>
      <c r="U8" s="79"/>
      <c r="V8" s="118"/>
      <c r="W8" s="15"/>
      <c r="X8" s="115" t="s">
        <v>168</v>
      </c>
      <c r="Y8" s="79"/>
      <c r="Z8" s="118"/>
      <c r="AA8" s="15"/>
      <c r="AB8" s="15"/>
      <c r="AC8" s="121"/>
      <c r="AD8" s="120" t="s">
        <v>168</v>
      </c>
      <c r="AE8" s="79"/>
      <c r="AF8" s="118"/>
      <c r="AG8" s="15"/>
      <c r="AH8" s="121"/>
      <c r="AI8" s="120" t="s">
        <v>168</v>
      </c>
      <c r="AJ8" s="79"/>
      <c r="AK8" s="118"/>
      <c r="AL8" s="15"/>
      <c r="AM8" s="115" t="s">
        <v>168</v>
      </c>
      <c r="AN8" s="79"/>
      <c r="AO8" s="118"/>
      <c r="AP8" s="15"/>
      <c r="AQ8" s="15"/>
      <c r="AR8" s="121"/>
      <c r="AS8" s="120" t="s">
        <v>168</v>
      </c>
      <c r="AT8" s="79"/>
      <c r="AU8" s="118"/>
      <c r="AV8" s="15"/>
      <c r="AW8" s="121"/>
      <c r="AX8" s="120" t="s">
        <v>168</v>
      </c>
      <c r="AY8" s="79"/>
      <c r="AZ8" s="118"/>
      <c r="BA8" s="15"/>
      <c r="BB8" s="121"/>
      <c r="BC8" s="120" t="s">
        <v>168</v>
      </c>
      <c r="BD8" s="79"/>
      <c r="BE8" s="118"/>
      <c r="BF8" s="15"/>
      <c r="BG8" s="115" t="s">
        <v>168</v>
      </c>
      <c r="BH8" s="79"/>
      <c r="BI8" s="118"/>
      <c r="BJ8" s="15"/>
      <c r="BK8" s="15"/>
      <c r="BL8" s="121"/>
      <c r="BM8" s="120" t="s">
        <v>168</v>
      </c>
      <c r="BN8" s="79"/>
      <c r="BO8" s="118"/>
      <c r="BP8" s="15"/>
      <c r="BQ8" s="115" t="s">
        <v>168</v>
      </c>
      <c r="BR8" s="79"/>
      <c r="BS8" s="118"/>
      <c r="BT8" s="15"/>
      <c r="BU8" s="15"/>
      <c r="BV8" s="121"/>
      <c r="BW8" s="120" t="s">
        <v>168</v>
      </c>
      <c r="BX8" s="79"/>
      <c r="BY8" s="118"/>
      <c r="BZ8" s="119"/>
      <c r="CA8" s="119"/>
      <c r="CB8" s="120" t="s">
        <v>168</v>
      </c>
      <c r="CC8" s="79"/>
      <c r="CD8" s="118"/>
      <c r="CE8" s="15"/>
      <c r="CF8" s="121"/>
      <c r="CG8" s="122" t="s">
        <v>168</v>
      </c>
      <c r="CH8" s="123"/>
      <c r="CI8" s="118"/>
      <c r="CJ8" s="15"/>
      <c r="CK8" s="121"/>
      <c r="CL8" s="120" t="s">
        <v>168</v>
      </c>
      <c r="CM8" s="79"/>
      <c r="CN8" s="118"/>
      <c r="CO8" s="15"/>
      <c r="CP8" s="115" t="s">
        <v>168</v>
      </c>
      <c r="CQ8" s="79"/>
      <c r="CR8" s="118"/>
      <c r="CS8" s="15"/>
      <c r="CT8" s="15"/>
      <c r="CU8" s="121"/>
      <c r="CV8" s="122" t="s">
        <v>168</v>
      </c>
      <c r="CW8" s="123"/>
      <c r="CX8" s="118"/>
      <c r="CY8" s="15"/>
      <c r="CZ8" s="121"/>
      <c r="DA8" s="122" t="s">
        <v>168</v>
      </c>
      <c r="DB8" s="123"/>
      <c r="DC8" s="118"/>
      <c r="DD8" s="15"/>
      <c r="DE8" s="121"/>
      <c r="DF8" s="122" t="s">
        <v>168</v>
      </c>
      <c r="DG8" s="123"/>
      <c r="DH8" s="118"/>
      <c r="DI8" s="15"/>
      <c r="DJ8" s="121"/>
      <c r="DK8" s="122" t="s">
        <v>168</v>
      </c>
      <c r="DL8" s="123"/>
      <c r="DM8" s="118"/>
      <c r="DN8" s="15"/>
      <c r="DO8" s="121"/>
    </row>
    <row r="9" ht="15.75" customHeight="1">
      <c r="A9" s="124"/>
      <c r="B9" s="125" t="s">
        <v>169</v>
      </c>
      <c r="C9" s="126" t="s">
        <v>170</v>
      </c>
      <c r="D9" s="127"/>
      <c r="E9" s="128" t="s">
        <v>169</v>
      </c>
      <c r="F9" s="126" t="s">
        <v>171</v>
      </c>
      <c r="G9" s="126" t="s">
        <v>170</v>
      </c>
      <c r="H9" s="129"/>
      <c r="I9" s="119"/>
      <c r="J9" s="130" t="s">
        <v>169</v>
      </c>
      <c r="K9" s="126" t="s">
        <v>171</v>
      </c>
      <c r="L9" s="126" t="s">
        <v>170</v>
      </c>
      <c r="M9" s="126"/>
      <c r="N9" s="119"/>
      <c r="O9" s="130" t="s">
        <v>169</v>
      </c>
      <c r="P9" s="126" t="s">
        <v>171</v>
      </c>
      <c r="Q9" s="126" t="s">
        <v>170</v>
      </c>
      <c r="R9" s="131"/>
      <c r="S9" s="121"/>
      <c r="T9" s="130" t="s">
        <v>169</v>
      </c>
      <c r="U9" s="126" t="s">
        <v>171</v>
      </c>
      <c r="V9" s="126" t="s">
        <v>170</v>
      </c>
      <c r="W9" s="131"/>
      <c r="X9" s="125" t="s">
        <v>169</v>
      </c>
      <c r="Y9" s="126" t="s">
        <v>171</v>
      </c>
      <c r="Z9" s="126" t="s">
        <v>170</v>
      </c>
      <c r="AA9" s="131"/>
      <c r="AB9" s="131" t="s">
        <v>170</v>
      </c>
      <c r="AC9" s="121"/>
      <c r="AD9" s="130" t="s">
        <v>169</v>
      </c>
      <c r="AE9" s="126" t="s">
        <v>171</v>
      </c>
      <c r="AF9" s="126" t="s">
        <v>170</v>
      </c>
      <c r="AG9" s="131"/>
      <c r="AH9" s="121"/>
      <c r="AI9" s="130" t="s">
        <v>169</v>
      </c>
      <c r="AJ9" s="126" t="s">
        <v>171</v>
      </c>
      <c r="AK9" s="126" t="s">
        <v>170</v>
      </c>
      <c r="AL9" s="131"/>
      <c r="AM9" s="125" t="s">
        <v>169</v>
      </c>
      <c r="AN9" s="126" t="s">
        <v>171</v>
      </c>
      <c r="AO9" s="126" t="s">
        <v>170</v>
      </c>
      <c r="AP9" s="131"/>
      <c r="AQ9" s="131"/>
      <c r="AR9" s="121"/>
      <c r="AS9" s="130" t="s">
        <v>169</v>
      </c>
      <c r="AT9" s="126" t="s">
        <v>171</v>
      </c>
      <c r="AU9" s="126" t="s">
        <v>170</v>
      </c>
      <c r="AV9" s="131"/>
      <c r="AW9" s="121"/>
      <c r="AX9" s="132" t="s">
        <v>169</v>
      </c>
      <c r="AY9" s="126" t="s">
        <v>171</v>
      </c>
      <c r="AZ9" s="126" t="s">
        <v>170</v>
      </c>
      <c r="BA9" s="131"/>
      <c r="BB9" s="121"/>
      <c r="BC9" s="130" t="s">
        <v>169</v>
      </c>
      <c r="BD9" s="126" t="s">
        <v>171</v>
      </c>
      <c r="BE9" s="126" t="s">
        <v>170</v>
      </c>
      <c r="BF9" s="131"/>
      <c r="BG9" s="125" t="s">
        <v>169</v>
      </c>
      <c r="BH9" s="126" t="s">
        <v>171</v>
      </c>
      <c r="BI9" s="126" t="s">
        <v>170</v>
      </c>
      <c r="BJ9" s="131"/>
      <c r="BK9" s="131"/>
      <c r="BL9" s="121"/>
      <c r="BM9" s="130" t="s">
        <v>169</v>
      </c>
      <c r="BN9" s="126" t="s">
        <v>171</v>
      </c>
      <c r="BO9" s="126" t="s">
        <v>170</v>
      </c>
      <c r="BP9" s="131"/>
      <c r="BQ9" s="125" t="s">
        <v>169</v>
      </c>
      <c r="BR9" s="126" t="s">
        <v>171</v>
      </c>
      <c r="BS9" s="126" t="s">
        <v>170</v>
      </c>
      <c r="BT9" s="131"/>
      <c r="BU9" s="131" t="s">
        <v>170</v>
      </c>
      <c r="BV9" s="121"/>
      <c r="BW9" s="132" t="s">
        <v>169</v>
      </c>
      <c r="BX9" s="126" t="s">
        <v>171</v>
      </c>
      <c r="BY9" s="126" t="s">
        <v>170</v>
      </c>
      <c r="BZ9" s="131"/>
      <c r="CA9" s="121"/>
      <c r="CB9" s="132" t="s">
        <v>169</v>
      </c>
      <c r="CC9" s="126" t="s">
        <v>171</v>
      </c>
      <c r="CD9" s="126" t="s">
        <v>170</v>
      </c>
      <c r="CE9" s="131"/>
      <c r="CF9" s="133"/>
      <c r="CG9" s="125" t="s">
        <v>169</v>
      </c>
      <c r="CH9" s="134" t="s">
        <v>171</v>
      </c>
      <c r="CI9" s="126" t="s">
        <v>170</v>
      </c>
      <c r="CJ9" s="131"/>
      <c r="CK9" s="121"/>
      <c r="CL9" s="130" t="s">
        <v>169</v>
      </c>
      <c r="CM9" s="126" t="s">
        <v>171</v>
      </c>
      <c r="CN9" s="126" t="s">
        <v>170</v>
      </c>
      <c r="CO9" s="131"/>
      <c r="CP9" s="125" t="s">
        <v>169</v>
      </c>
      <c r="CQ9" s="126" t="s">
        <v>171</v>
      </c>
      <c r="CR9" s="126" t="s">
        <v>170</v>
      </c>
      <c r="CS9" s="131"/>
      <c r="CT9" s="131" t="s">
        <v>170</v>
      </c>
      <c r="CU9" s="121"/>
      <c r="CV9" s="125" t="s">
        <v>169</v>
      </c>
      <c r="CW9" s="134" t="s">
        <v>171</v>
      </c>
      <c r="CX9" s="126" t="s">
        <v>170</v>
      </c>
      <c r="CY9" s="131"/>
      <c r="CZ9" s="121"/>
      <c r="DA9" s="125" t="s">
        <v>169</v>
      </c>
      <c r="DB9" s="134" t="s">
        <v>171</v>
      </c>
      <c r="DC9" s="126" t="s">
        <v>170</v>
      </c>
      <c r="DD9" s="131"/>
      <c r="DE9" s="121"/>
      <c r="DF9" s="125" t="s">
        <v>169</v>
      </c>
      <c r="DG9" s="134" t="s">
        <v>171</v>
      </c>
      <c r="DH9" s="126" t="s">
        <v>170</v>
      </c>
      <c r="DI9" s="131"/>
      <c r="DJ9" s="121"/>
      <c r="DK9" s="125" t="s">
        <v>169</v>
      </c>
      <c r="DL9" s="134" t="s">
        <v>171</v>
      </c>
      <c r="DM9" s="126" t="s">
        <v>170</v>
      </c>
      <c r="DN9" s="131"/>
      <c r="DO9" s="121"/>
    </row>
    <row r="10" ht="15.0" customHeight="1">
      <c r="A10" s="135" t="s">
        <v>172</v>
      </c>
      <c r="B10" s="136" t="s">
        <v>173</v>
      </c>
      <c r="C10" s="103">
        <f>C7</f>
        <v>42755.76</v>
      </c>
      <c r="D10" s="116"/>
      <c r="E10" s="136" t="s">
        <v>173</v>
      </c>
      <c r="F10" s="137">
        <f>E7-C7</f>
        <v>-4908.32</v>
      </c>
      <c r="G10" s="137">
        <f t="shared" ref="G10:G21" si="1">F10+C10</f>
        <v>37847.44</v>
      </c>
      <c r="H10" s="138"/>
      <c r="I10" s="119"/>
      <c r="J10" s="136" t="s">
        <v>173</v>
      </c>
      <c r="K10" s="137"/>
      <c r="L10" s="137">
        <f t="shared" ref="L10:L21" si="2">G10+K10</f>
        <v>37847.44</v>
      </c>
      <c r="M10" s="139"/>
      <c r="N10" s="119"/>
      <c r="O10" s="136" t="s">
        <v>173</v>
      </c>
      <c r="P10" s="137"/>
      <c r="Q10" s="137">
        <f t="shared" ref="Q10:Q21" si="3">L10+P10</f>
        <v>37847.44</v>
      </c>
      <c r="R10" s="57"/>
      <c r="S10" s="121"/>
      <c r="T10" s="136" t="s">
        <v>173</v>
      </c>
      <c r="U10" s="137"/>
      <c r="V10" s="140"/>
      <c r="W10" s="57"/>
      <c r="X10" s="136" t="s">
        <v>173</v>
      </c>
      <c r="Y10" s="137"/>
      <c r="Z10" s="140"/>
      <c r="AA10" s="57"/>
      <c r="AB10" s="141">
        <f t="shared" ref="AB10:AB21" si="4">Q10+U10+Y10</f>
        <v>37847.44</v>
      </c>
      <c r="AC10" s="121"/>
      <c r="AD10" s="142" t="s">
        <v>174</v>
      </c>
      <c r="AE10" s="137"/>
      <c r="AF10" s="137">
        <f>AD7</f>
        <v>34754.95</v>
      </c>
      <c r="AG10" s="57"/>
      <c r="AH10" s="121"/>
      <c r="AI10" s="136" t="s">
        <v>173</v>
      </c>
      <c r="AJ10" s="137"/>
      <c r="AK10" s="137">
        <f t="shared" ref="AK10:AK21" si="5">AB10+AJ10</f>
        <v>37847.44</v>
      </c>
      <c r="AL10" s="57"/>
      <c r="AM10" s="142" t="s">
        <v>175</v>
      </c>
      <c r="AN10" s="137">
        <f>AO7</f>
        <v>55.27</v>
      </c>
      <c r="AO10" s="137">
        <f t="shared" ref="AO10:AO21" si="6">AF10+AN10</f>
        <v>34810.22</v>
      </c>
      <c r="AP10" s="57"/>
      <c r="AQ10" s="57"/>
      <c r="AR10" s="121"/>
      <c r="AS10" s="142" t="s">
        <v>175</v>
      </c>
      <c r="AT10" s="137"/>
      <c r="AU10" s="137">
        <f t="shared" ref="AU10:AU21" si="7">AO10+AT10</f>
        <v>34810.22</v>
      </c>
      <c r="AV10" s="57"/>
      <c r="AW10" s="121"/>
      <c r="AX10" s="143" t="s">
        <v>176</v>
      </c>
      <c r="AY10" s="144"/>
      <c r="AZ10" s="137">
        <f>AX7</f>
        <v>34886.98</v>
      </c>
      <c r="BA10" s="57"/>
      <c r="BB10" s="121"/>
      <c r="BC10" s="142" t="s">
        <v>175</v>
      </c>
      <c r="BD10" s="137"/>
      <c r="BE10" s="137">
        <f t="shared" ref="BE10:BE21" si="8">BD10+AU10</f>
        <v>34810.22</v>
      </c>
      <c r="BF10" s="57"/>
      <c r="BG10" s="143" t="s">
        <v>176</v>
      </c>
      <c r="BH10" s="137">
        <f>BI7</f>
        <v>1054.25</v>
      </c>
      <c r="BI10" s="137">
        <f t="shared" ref="BI10:BI21" si="9">AZ10+BH10</f>
        <v>35941.23</v>
      </c>
      <c r="BJ10" s="57"/>
      <c r="BK10" s="57"/>
      <c r="BL10" s="121"/>
      <c r="BM10" s="143" t="s">
        <v>176</v>
      </c>
      <c r="BN10" s="137"/>
      <c r="BO10" s="140"/>
      <c r="BP10" s="57"/>
      <c r="BQ10" s="143" t="s">
        <v>176</v>
      </c>
      <c r="BR10" s="137"/>
      <c r="BS10" s="140"/>
      <c r="BT10" s="57"/>
      <c r="BU10" s="141">
        <f t="shared" ref="BU10:BU21" si="10">BI10+BN10+BR10</f>
        <v>35941.23</v>
      </c>
      <c r="BV10" s="121"/>
      <c r="BW10" s="143" t="s">
        <v>176</v>
      </c>
      <c r="BX10" s="144"/>
      <c r="BY10" s="137">
        <f t="shared" ref="BY10:BY21" si="11">BU10+BX10</f>
        <v>35941.23</v>
      </c>
      <c r="BZ10" s="57"/>
      <c r="CA10" s="121"/>
      <c r="CB10" s="143" t="s">
        <v>176</v>
      </c>
      <c r="CC10" s="144"/>
      <c r="CD10" s="137">
        <f t="shared" ref="CD10:CD21" si="12">BY10+CC10</f>
        <v>35941.23</v>
      </c>
      <c r="CE10" s="57"/>
      <c r="CF10" s="133"/>
      <c r="CG10" s="145" t="s">
        <v>177</v>
      </c>
      <c r="CH10" s="144"/>
      <c r="CI10" s="137">
        <f>CG7</f>
        <v>36969.2</v>
      </c>
      <c r="CJ10" s="57"/>
      <c r="CK10" s="121"/>
      <c r="CL10" s="143" t="s">
        <v>177</v>
      </c>
      <c r="CM10" s="137"/>
      <c r="CN10" s="146"/>
      <c r="CO10" s="57"/>
      <c r="CP10" s="143" t="s">
        <v>177</v>
      </c>
      <c r="CQ10" s="137"/>
      <c r="CR10" s="146"/>
      <c r="CS10" s="57"/>
      <c r="CT10" s="141">
        <f t="shared" ref="CT10:CT21" si="13">CI10+CM10+CQ10</f>
        <v>36969.2</v>
      </c>
      <c r="CU10" s="121"/>
      <c r="CV10" s="145" t="s">
        <v>178</v>
      </c>
      <c r="CW10" s="144"/>
      <c r="CX10" s="137">
        <f>CV7</f>
        <v>39679.07</v>
      </c>
      <c r="CY10" s="57"/>
      <c r="CZ10" s="121"/>
      <c r="DA10" s="145" t="s">
        <v>178</v>
      </c>
      <c r="DB10" s="144"/>
      <c r="DC10" s="137">
        <v>39679.07</v>
      </c>
      <c r="DD10" s="57"/>
      <c r="DE10" s="121"/>
      <c r="DF10" s="145" t="s">
        <v>178</v>
      </c>
      <c r="DG10" s="144"/>
      <c r="DH10" s="137"/>
      <c r="DI10" s="57"/>
      <c r="DJ10" s="121"/>
      <c r="DK10" s="147">
        <v>61.0</v>
      </c>
      <c r="DL10" s="144"/>
      <c r="DM10" s="137">
        <v>43943.66</v>
      </c>
      <c r="DN10" s="57"/>
      <c r="DO10" s="121"/>
    </row>
    <row r="11" ht="15.0" customHeight="1">
      <c r="A11" s="135" t="s">
        <v>179</v>
      </c>
      <c r="B11" s="136" t="s">
        <v>180</v>
      </c>
      <c r="C11" s="103">
        <f>C7</f>
        <v>42755.76</v>
      </c>
      <c r="D11" s="119"/>
      <c r="E11" s="136" t="s">
        <v>180</v>
      </c>
      <c r="F11" s="137">
        <f>E7-C7</f>
        <v>-4908.32</v>
      </c>
      <c r="G11" s="137">
        <f t="shared" si="1"/>
        <v>37847.44</v>
      </c>
      <c r="H11" s="148"/>
      <c r="I11" s="119"/>
      <c r="J11" s="136" t="s">
        <v>180</v>
      </c>
      <c r="K11" s="137"/>
      <c r="L11" s="137">
        <f t="shared" si="2"/>
        <v>37847.44</v>
      </c>
      <c r="M11" s="139"/>
      <c r="N11" s="119"/>
      <c r="O11" s="136" t="s">
        <v>180</v>
      </c>
      <c r="P11" s="137"/>
      <c r="Q11" s="137">
        <f t="shared" si="3"/>
        <v>37847.44</v>
      </c>
      <c r="R11" s="57"/>
      <c r="S11" s="121"/>
      <c r="T11" s="136" t="s">
        <v>180</v>
      </c>
      <c r="U11" s="137"/>
      <c r="V11" s="140"/>
      <c r="W11" s="57"/>
      <c r="X11" s="136" t="s">
        <v>180</v>
      </c>
      <c r="Y11" s="137"/>
      <c r="Z11" s="140"/>
      <c r="AA11" s="57"/>
      <c r="AB11" s="141">
        <f t="shared" si="4"/>
        <v>37847.44</v>
      </c>
      <c r="AC11" s="121"/>
      <c r="AD11" s="142" t="s">
        <v>181</v>
      </c>
      <c r="AE11" s="137"/>
      <c r="AF11" s="137">
        <f>AD7</f>
        <v>34754.95</v>
      </c>
      <c r="AG11" s="57"/>
      <c r="AH11" s="121"/>
      <c r="AI11" s="136" t="s">
        <v>180</v>
      </c>
      <c r="AJ11" s="137"/>
      <c r="AK11" s="137">
        <f t="shared" si="5"/>
        <v>37847.44</v>
      </c>
      <c r="AL11" s="57"/>
      <c r="AM11" s="142" t="s">
        <v>174</v>
      </c>
      <c r="AN11" s="137">
        <f>AO7</f>
        <v>55.27</v>
      </c>
      <c r="AO11" s="137">
        <f t="shared" si="6"/>
        <v>34810.22</v>
      </c>
      <c r="AP11" s="57"/>
      <c r="AQ11" s="57"/>
      <c r="AR11" s="121"/>
      <c r="AS11" s="142" t="s">
        <v>174</v>
      </c>
      <c r="AT11" s="137"/>
      <c r="AU11" s="137">
        <f t="shared" si="7"/>
        <v>34810.22</v>
      </c>
      <c r="AV11" s="57"/>
      <c r="AW11" s="121"/>
      <c r="AX11" s="143" t="s">
        <v>182</v>
      </c>
      <c r="AY11" s="144"/>
      <c r="AZ11" s="137">
        <f>AX7</f>
        <v>34886.98</v>
      </c>
      <c r="BA11" s="57"/>
      <c r="BB11" s="121"/>
      <c r="BC11" s="142" t="s">
        <v>174</v>
      </c>
      <c r="BD11" s="137"/>
      <c r="BE11" s="137">
        <f t="shared" si="8"/>
        <v>34810.22</v>
      </c>
      <c r="BF11" s="57"/>
      <c r="BG11" s="143" t="s">
        <v>182</v>
      </c>
      <c r="BH11" s="137">
        <f>BI7</f>
        <v>1054.25</v>
      </c>
      <c r="BI11" s="137">
        <f t="shared" si="9"/>
        <v>35941.23</v>
      </c>
      <c r="BJ11" s="57"/>
      <c r="BK11" s="57"/>
      <c r="BL11" s="121"/>
      <c r="BM11" s="143" t="s">
        <v>182</v>
      </c>
      <c r="BN11" s="137"/>
      <c r="BO11" s="140"/>
      <c r="BP11" s="57"/>
      <c r="BQ11" s="143" t="s">
        <v>182</v>
      </c>
      <c r="BR11" s="137"/>
      <c r="BS11" s="140"/>
      <c r="BT11" s="57"/>
      <c r="BU11" s="141">
        <f t="shared" si="10"/>
        <v>35941.23</v>
      </c>
      <c r="BV11" s="121"/>
      <c r="BW11" s="143" t="s">
        <v>182</v>
      </c>
      <c r="BX11" s="144"/>
      <c r="BY11" s="137">
        <f t="shared" si="11"/>
        <v>35941.23</v>
      </c>
      <c r="BZ11" s="57"/>
      <c r="CA11" s="121"/>
      <c r="CB11" s="143" t="s">
        <v>182</v>
      </c>
      <c r="CC11" s="144"/>
      <c r="CD11" s="137">
        <f t="shared" si="12"/>
        <v>35941.23</v>
      </c>
      <c r="CE11" s="57"/>
      <c r="CF11" s="133"/>
      <c r="CG11" s="145" t="s">
        <v>183</v>
      </c>
      <c r="CH11" s="144"/>
      <c r="CI11" s="137">
        <f>CG7</f>
        <v>36969.2</v>
      </c>
      <c r="CJ11" s="57"/>
      <c r="CK11" s="121"/>
      <c r="CL11" s="143" t="s">
        <v>183</v>
      </c>
      <c r="CM11" s="137"/>
      <c r="CN11" s="146"/>
      <c r="CO11" s="57"/>
      <c r="CP11" s="143" t="s">
        <v>183</v>
      </c>
      <c r="CQ11" s="137"/>
      <c r="CR11" s="146"/>
      <c r="CS11" s="57"/>
      <c r="CT11" s="141">
        <f t="shared" si="13"/>
        <v>36969.2</v>
      </c>
      <c r="CU11" s="121"/>
      <c r="CV11" s="145" t="s">
        <v>184</v>
      </c>
      <c r="CW11" s="144"/>
      <c r="CX11" s="137">
        <f>CV7</f>
        <v>39679.07</v>
      </c>
      <c r="CY11" s="57"/>
      <c r="CZ11" s="121"/>
      <c r="DA11" s="145" t="s">
        <v>184</v>
      </c>
      <c r="DB11" s="144"/>
      <c r="DC11" s="137">
        <v>39679.07</v>
      </c>
      <c r="DD11" s="57"/>
      <c r="DE11" s="121"/>
      <c r="DF11" s="145" t="s">
        <v>184</v>
      </c>
      <c r="DG11" s="144"/>
      <c r="DH11" s="137"/>
      <c r="DI11" s="57"/>
      <c r="DJ11" s="121"/>
      <c r="DK11" s="147">
        <v>62.0</v>
      </c>
      <c r="DL11" s="144"/>
      <c r="DM11" s="137">
        <v>43943.66</v>
      </c>
      <c r="DN11" s="57"/>
      <c r="DO11" s="121"/>
    </row>
    <row r="12" ht="15.0" customHeight="1">
      <c r="A12" s="135" t="s">
        <v>185</v>
      </c>
      <c r="B12" s="136" t="s">
        <v>186</v>
      </c>
      <c r="C12" s="103">
        <f>C7</f>
        <v>42755.76</v>
      </c>
      <c r="D12" s="116"/>
      <c r="E12" s="136" t="s">
        <v>186</v>
      </c>
      <c r="F12" s="137">
        <f>E7-C7</f>
        <v>-4908.32</v>
      </c>
      <c r="G12" s="137">
        <f t="shared" si="1"/>
        <v>37847.44</v>
      </c>
      <c r="H12" s="148"/>
      <c r="I12" s="119"/>
      <c r="J12" s="136" t="s">
        <v>186</v>
      </c>
      <c r="K12" s="137"/>
      <c r="L12" s="137">
        <f t="shared" si="2"/>
        <v>37847.44</v>
      </c>
      <c r="M12" s="139"/>
      <c r="N12" s="119"/>
      <c r="O12" s="136" t="s">
        <v>186</v>
      </c>
      <c r="P12" s="137"/>
      <c r="Q12" s="137">
        <f t="shared" si="3"/>
        <v>37847.44</v>
      </c>
      <c r="R12" s="57"/>
      <c r="S12" s="121"/>
      <c r="T12" s="136" t="s">
        <v>186</v>
      </c>
      <c r="U12" s="137"/>
      <c r="V12" s="140"/>
      <c r="W12" s="57"/>
      <c r="X12" s="136" t="s">
        <v>186</v>
      </c>
      <c r="Y12" s="137"/>
      <c r="Z12" s="140"/>
      <c r="AA12" s="57"/>
      <c r="AB12" s="141">
        <f t="shared" si="4"/>
        <v>37847.44</v>
      </c>
      <c r="AC12" s="121"/>
      <c r="AD12" s="142" t="s">
        <v>187</v>
      </c>
      <c r="AE12" s="137"/>
      <c r="AF12" s="137">
        <f>AD7</f>
        <v>34754.95</v>
      </c>
      <c r="AG12" s="57"/>
      <c r="AH12" s="121"/>
      <c r="AI12" s="136" t="s">
        <v>186</v>
      </c>
      <c r="AJ12" s="137"/>
      <c r="AK12" s="137">
        <f t="shared" si="5"/>
        <v>37847.44</v>
      </c>
      <c r="AL12" s="57"/>
      <c r="AM12" s="142" t="s">
        <v>181</v>
      </c>
      <c r="AN12" s="137">
        <f>AO7</f>
        <v>55.27</v>
      </c>
      <c r="AO12" s="137">
        <f t="shared" si="6"/>
        <v>34810.22</v>
      </c>
      <c r="AP12" s="57"/>
      <c r="AQ12" s="57"/>
      <c r="AR12" s="121"/>
      <c r="AS12" s="142" t="s">
        <v>181</v>
      </c>
      <c r="AT12" s="137"/>
      <c r="AU12" s="137">
        <f t="shared" si="7"/>
        <v>34810.22</v>
      </c>
      <c r="AV12" s="57"/>
      <c r="AW12" s="121"/>
      <c r="AX12" s="143" t="s">
        <v>188</v>
      </c>
      <c r="AY12" s="144"/>
      <c r="AZ12" s="137">
        <f>AX7</f>
        <v>34886.98</v>
      </c>
      <c r="BA12" s="57"/>
      <c r="BB12" s="121"/>
      <c r="BC12" s="142" t="s">
        <v>181</v>
      </c>
      <c r="BD12" s="137"/>
      <c r="BE12" s="137">
        <f t="shared" si="8"/>
        <v>34810.22</v>
      </c>
      <c r="BF12" s="57"/>
      <c r="BG12" s="143" t="s">
        <v>188</v>
      </c>
      <c r="BH12" s="137">
        <f>BI7</f>
        <v>1054.25</v>
      </c>
      <c r="BI12" s="137">
        <f t="shared" si="9"/>
        <v>35941.23</v>
      </c>
      <c r="BJ12" s="57"/>
      <c r="BK12" s="57"/>
      <c r="BL12" s="121"/>
      <c r="BM12" s="143" t="s">
        <v>188</v>
      </c>
      <c r="BN12" s="137"/>
      <c r="BO12" s="140"/>
      <c r="BP12" s="57"/>
      <c r="BQ12" s="143" t="s">
        <v>188</v>
      </c>
      <c r="BR12" s="137"/>
      <c r="BS12" s="140"/>
      <c r="BT12" s="57"/>
      <c r="BU12" s="141">
        <f t="shared" si="10"/>
        <v>35941.23</v>
      </c>
      <c r="BV12" s="121"/>
      <c r="BW12" s="143" t="s">
        <v>188</v>
      </c>
      <c r="BX12" s="144"/>
      <c r="BY12" s="137">
        <f t="shared" si="11"/>
        <v>35941.23</v>
      </c>
      <c r="BZ12" s="57"/>
      <c r="CA12" s="121"/>
      <c r="CB12" s="143" t="s">
        <v>188</v>
      </c>
      <c r="CC12" s="144"/>
      <c r="CD12" s="137">
        <f t="shared" si="12"/>
        <v>35941.23</v>
      </c>
      <c r="CE12" s="57"/>
      <c r="CF12" s="133"/>
      <c r="CG12" s="145" t="s">
        <v>189</v>
      </c>
      <c r="CH12" s="144"/>
      <c r="CI12" s="137">
        <f>CG7</f>
        <v>36969.2</v>
      </c>
      <c r="CJ12" s="57"/>
      <c r="CK12" s="121"/>
      <c r="CL12" s="143" t="s">
        <v>189</v>
      </c>
      <c r="CM12" s="137"/>
      <c r="CN12" s="146"/>
      <c r="CO12" s="57"/>
      <c r="CP12" s="143" t="s">
        <v>189</v>
      </c>
      <c r="CQ12" s="137"/>
      <c r="CR12" s="146"/>
      <c r="CS12" s="57"/>
      <c r="CT12" s="141">
        <f t="shared" si="13"/>
        <v>36969.2</v>
      </c>
      <c r="CU12" s="121"/>
      <c r="CV12" s="145" t="s">
        <v>190</v>
      </c>
      <c r="CW12" s="144"/>
      <c r="CX12" s="137">
        <f>CV7</f>
        <v>39679.07</v>
      </c>
      <c r="CY12" s="57"/>
      <c r="CZ12" s="121"/>
      <c r="DA12" s="145" t="s">
        <v>190</v>
      </c>
      <c r="DB12" s="144"/>
      <c r="DC12" s="137">
        <v>39679.07</v>
      </c>
      <c r="DD12" s="57"/>
      <c r="DE12" s="121"/>
      <c r="DF12" s="145" t="s">
        <v>190</v>
      </c>
      <c r="DG12" s="144"/>
      <c r="DH12" s="137"/>
      <c r="DI12" s="57"/>
      <c r="DJ12" s="121"/>
      <c r="DK12" s="147">
        <v>63.0</v>
      </c>
      <c r="DL12" s="144"/>
      <c r="DM12" s="137">
        <v>43943.66</v>
      </c>
      <c r="DN12" s="57"/>
      <c r="DO12" s="121"/>
    </row>
    <row r="13" ht="15.0" customHeight="1">
      <c r="A13" s="135" t="s">
        <v>191</v>
      </c>
      <c r="B13" s="136" t="s">
        <v>192</v>
      </c>
      <c r="C13" s="103">
        <f>C7</f>
        <v>42755.76</v>
      </c>
      <c r="D13" s="116"/>
      <c r="E13" s="136" t="s">
        <v>192</v>
      </c>
      <c r="F13" s="137">
        <f>E7-C7</f>
        <v>-4908.32</v>
      </c>
      <c r="G13" s="137">
        <f t="shared" si="1"/>
        <v>37847.44</v>
      </c>
      <c r="H13" s="138"/>
      <c r="I13" s="119"/>
      <c r="J13" s="136" t="s">
        <v>192</v>
      </c>
      <c r="K13" s="137"/>
      <c r="L13" s="137">
        <f t="shared" si="2"/>
        <v>37847.44</v>
      </c>
      <c r="M13" s="139"/>
      <c r="N13" s="119"/>
      <c r="O13" s="136" t="s">
        <v>192</v>
      </c>
      <c r="P13" s="137"/>
      <c r="Q13" s="137">
        <f t="shared" si="3"/>
        <v>37847.44</v>
      </c>
      <c r="R13" s="57"/>
      <c r="S13" s="121"/>
      <c r="T13" s="136" t="s">
        <v>192</v>
      </c>
      <c r="U13" s="137"/>
      <c r="V13" s="140"/>
      <c r="W13" s="57"/>
      <c r="X13" s="136" t="s">
        <v>192</v>
      </c>
      <c r="Y13" s="137"/>
      <c r="Z13" s="140"/>
      <c r="AA13" s="57"/>
      <c r="AB13" s="141">
        <f t="shared" si="4"/>
        <v>37847.44</v>
      </c>
      <c r="AC13" s="121"/>
      <c r="AD13" s="142" t="s">
        <v>193</v>
      </c>
      <c r="AE13" s="137"/>
      <c r="AF13" s="137">
        <f>AD7</f>
        <v>34754.95</v>
      </c>
      <c r="AG13" s="57"/>
      <c r="AH13" s="121"/>
      <c r="AI13" s="136" t="s">
        <v>192</v>
      </c>
      <c r="AJ13" s="137"/>
      <c r="AK13" s="137">
        <f t="shared" si="5"/>
        <v>37847.44</v>
      </c>
      <c r="AL13" s="57"/>
      <c r="AM13" s="142" t="s">
        <v>187</v>
      </c>
      <c r="AN13" s="137">
        <f>AO7</f>
        <v>55.27</v>
      </c>
      <c r="AO13" s="137">
        <f t="shared" si="6"/>
        <v>34810.22</v>
      </c>
      <c r="AP13" s="57"/>
      <c r="AQ13" s="57"/>
      <c r="AR13" s="121"/>
      <c r="AS13" s="142" t="s">
        <v>187</v>
      </c>
      <c r="AT13" s="137"/>
      <c r="AU13" s="137">
        <f t="shared" si="7"/>
        <v>34810.22</v>
      </c>
      <c r="AV13" s="57"/>
      <c r="AW13" s="121"/>
      <c r="AX13" s="143" t="s">
        <v>194</v>
      </c>
      <c r="AY13" s="144"/>
      <c r="AZ13" s="137">
        <f>AX7</f>
        <v>34886.98</v>
      </c>
      <c r="BA13" s="57"/>
      <c r="BB13" s="121"/>
      <c r="BC13" s="142" t="s">
        <v>187</v>
      </c>
      <c r="BD13" s="137"/>
      <c r="BE13" s="137">
        <f t="shared" si="8"/>
        <v>34810.22</v>
      </c>
      <c r="BF13" s="57"/>
      <c r="BG13" s="143" t="s">
        <v>194</v>
      </c>
      <c r="BH13" s="137">
        <f>BI7</f>
        <v>1054.25</v>
      </c>
      <c r="BI13" s="137">
        <f t="shared" si="9"/>
        <v>35941.23</v>
      </c>
      <c r="BJ13" s="57"/>
      <c r="BK13" s="57"/>
      <c r="BL13" s="121"/>
      <c r="BM13" s="143" t="s">
        <v>194</v>
      </c>
      <c r="BN13" s="137"/>
      <c r="BO13" s="140"/>
      <c r="BP13" s="57"/>
      <c r="BQ13" s="143" t="s">
        <v>194</v>
      </c>
      <c r="BR13" s="137"/>
      <c r="BS13" s="140"/>
      <c r="BT13" s="57"/>
      <c r="BU13" s="141">
        <f t="shared" si="10"/>
        <v>35941.23</v>
      </c>
      <c r="BV13" s="121"/>
      <c r="BW13" s="143" t="s">
        <v>194</v>
      </c>
      <c r="BX13" s="144"/>
      <c r="BY13" s="137">
        <f t="shared" si="11"/>
        <v>35941.23</v>
      </c>
      <c r="BZ13" s="57"/>
      <c r="CA13" s="121"/>
      <c r="CB13" s="143" t="s">
        <v>194</v>
      </c>
      <c r="CC13" s="144"/>
      <c r="CD13" s="137">
        <f t="shared" si="12"/>
        <v>35941.23</v>
      </c>
      <c r="CE13" s="57"/>
      <c r="CF13" s="133"/>
      <c r="CG13" s="145" t="s">
        <v>195</v>
      </c>
      <c r="CH13" s="144"/>
      <c r="CI13" s="137">
        <f>CG7</f>
        <v>36969.2</v>
      </c>
      <c r="CJ13" s="57"/>
      <c r="CK13" s="121"/>
      <c r="CL13" s="143" t="s">
        <v>195</v>
      </c>
      <c r="CM13" s="137"/>
      <c r="CN13" s="146"/>
      <c r="CO13" s="57"/>
      <c r="CP13" s="143" t="s">
        <v>195</v>
      </c>
      <c r="CQ13" s="137"/>
      <c r="CR13" s="146"/>
      <c r="CS13" s="57"/>
      <c r="CT13" s="141">
        <f t="shared" si="13"/>
        <v>36969.2</v>
      </c>
      <c r="CU13" s="121"/>
      <c r="CV13" s="145" t="s">
        <v>196</v>
      </c>
      <c r="CW13" s="144"/>
      <c r="CX13" s="137">
        <f>CV7</f>
        <v>39679.07</v>
      </c>
      <c r="CY13" s="57"/>
      <c r="CZ13" s="121"/>
      <c r="DA13" s="145" t="s">
        <v>196</v>
      </c>
      <c r="DB13" s="144"/>
      <c r="DC13" s="137">
        <f>DA7</f>
        <v>40266.67</v>
      </c>
      <c r="DD13" s="57"/>
      <c r="DE13" s="121"/>
      <c r="DF13" s="145" t="s">
        <v>196</v>
      </c>
      <c r="DG13" s="144"/>
      <c r="DH13" s="137"/>
      <c r="DI13" s="57"/>
      <c r="DJ13" s="121"/>
      <c r="DK13" s="147">
        <v>64.0</v>
      </c>
      <c r="DL13" s="144"/>
      <c r="DM13" s="137">
        <v>43943.66</v>
      </c>
      <c r="DN13" s="57"/>
      <c r="DO13" s="121"/>
      <c r="DP13" s="15"/>
      <c r="DQ13" s="15"/>
      <c r="DR13" s="15"/>
      <c r="DS13" s="15"/>
      <c r="DT13" s="15"/>
      <c r="DU13" s="15"/>
      <c r="DV13" s="15"/>
    </row>
    <row r="14" ht="15.0" customHeight="1">
      <c r="A14" s="135" t="s">
        <v>197</v>
      </c>
      <c r="B14" s="136" t="s">
        <v>198</v>
      </c>
      <c r="C14" s="103">
        <f>C7</f>
        <v>42755.76</v>
      </c>
      <c r="D14" s="116"/>
      <c r="E14" s="136" t="s">
        <v>198</v>
      </c>
      <c r="F14" s="137">
        <f>E7-C7</f>
        <v>-4908.32</v>
      </c>
      <c r="G14" s="137">
        <f t="shared" si="1"/>
        <v>37847.44</v>
      </c>
      <c r="H14" s="138"/>
      <c r="I14" s="119"/>
      <c r="J14" s="136" t="s">
        <v>198</v>
      </c>
      <c r="K14" s="137"/>
      <c r="L14" s="137">
        <f t="shared" si="2"/>
        <v>37847.44</v>
      </c>
      <c r="M14" s="139"/>
      <c r="N14" s="119"/>
      <c r="O14" s="136" t="s">
        <v>198</v>
      </c>
      <c r="P14" s="137"/>
      <c r="Q14" s="137">
        <f t="shared" si="3"/>
        <v>37847.44</v>
      </c>
      <c r="R14" s="57"/>
      <c r="S14" s="121"/>
      <c r="T14" s="136" t="s">
        <v>198</v>
      </c>
      <c r="U14" s="137"/>
      <c r="V14" s="140"/>
      <c r="W14" s="57"/>
      <c r="X14" s="136" t="s">
        <v>198</v>
      </c>
      <c r="Y14" s="137"/>
      <c r="Z14" s="140"/>
      <c r="AA14" s="57"/>
      <c r="AB14" s="141">
        <f t="shared" si="4"/>
        <v>37847.44</v>
      </c>
      <c r="AC14" s="121"/>
      <c r="AD14" s="142" t="s">
        <v>199</v>
      </c>
      <c r="AE14" s="137"/>
      <c r="AF14" s="137">
        <f>AD7</f>
        <v>34754.95</v>
      </c>
      <c r="AG14" s="57"/>
      <c r="AH14" s="121"/>
      <c r="AI14" s="136" t="s">
        <v>198</v>
      </c>
      <c r="AJ14" s="137"/>
      <c r="AK14" s="137">
        <f t="shared" si="5"/>
        <v>37847.44</v>
      </c>
      <c r="AL14" s="57"/>
      <c r="AM14" s="142" t="s">
        <v>193</v>
      </c>
      <c r="AN14" s="137">
        <f>AO7</f>
        <v>55.27</v>
      </c>
      <c r="AO14" s="137">
        <f t="shared" si="6"/>
        <v>34810.22</v>
      </c>
      <c r="AP14" s="57"/>
      <c r="AQ14" s="57"/>
      <c r="AR14" s="121"/>
      <c r="AS14" s="142" t="s">
        <v>193</v>
      </c>
      <c r="AT14" s="137"/>
      <c r="AU14" s="137">
        <f t="shared" si="7"/>
        <v>34810.22</v>
      </c>
      <c r="AV14" s="57"/>
      <c r="AW14" s="121"/>
      <c r="AX14" s="143" t="s">
        <v>200</v>
      </c>
      <c r="AY14" s="144"/>
      <c r="AZ14" s="137">
        <f>AX7</f>
        <v>34886.98</v>
      </c>
      <c r="BA14" s="57"/>
      <c r="BB14" s="121"/>
      <c r="BC14" s="142" t="s">
        <v>193</v>
      </c>
      <c r="BD14" s="137"/>
      <c r="BE14" s="137">
        <f t="shared" si="8"/>
        <v>34810.22</v>
      </c>
      <c r="BF14" s="57"/>
      <c r="BG14" s="143" t="s">
        <v>200</v>
      </c>
      <c r="BH14" s="137">
        <f>BI7</f>
        <v>1054.25</v>
      </c>
      <c r="BI14" s="137">
        <f t="shared" si="9"/>
        <v>35941.23</v>
      </c>
      <c r="BJ14" s="57"/>
      <c r="BK14" s="57"/>
      <c r="BL14" s="121"/>
      <c r="BM14" s="143" t="s">
        <v>200</v>
      </c>
      <c r="BN14" s="137"/>
      <c r="BO14" s="140"/>
      <c r="BP14" s="57"/>
      <c r="BQ14" s="143" t="s">
        <v>200</v>
      </c>
      <c r="BR14" s="137"/>
      <c r="BS14" s="140"/>
      <c r="BT14" s="57"/>
      <c r="BU14" s="141">
        <f t="shared" si="10"/>
        <v>35941.23</v>
      </c>
      <c r="BV14" s="121"/>
      <c r="BW14" s="143" t="s">
        <v>200</v>
      </c>
      <c r="BX14" s="144"/>
      <c r="BY14" s="137">
        <f t="shared" si="11"/>
        <v>35941.23</v>
      </c>
      <c r="BZ14" s="57"/>
      <c r="CA14" s="121"/>
      <c r="CB14" s="143" t="s">
        <v>200</v>
      </c>
      <c r="CC14" s="144"/>
      <c r="CD14" s="137">
        <f t="shared" si="12"/>
        <v>35941.23</v>
      </c>
      <c r="CE14" s="57"/>
      <c r="CF14" s="133"/>
      <c r="CG14" s="145" t="s">
        <v>201</v>
      </c>
      <c r="CH14" s="144"/>
      <c r="CI14" s="137">
        <f>CG7</f>
        <v>36969.2</v>
      </c>
      <c r="CJ14" s="57"/>
      <c r="CK14" s="121"/>
      <c r="CL14" s="143" t="s">
        <v>201</v>
      </c>
      <c r="CM14" s="137"/>
      <c r="CN14" s="146"/>
      <c r="CO14" s="57"/>
      <c r="CP14" s="143" t="s">
        <v>201</v>
      </c>
      <c r="CQ14" s="137"/>
      <c r="CR14" s="146"/>
      <c r="CS14" s="57"/>
      <c r="CT14" s="141">
        <f t="shared" si="13"/>
        <v>36969.2</v>
      </c>
      <c r="CU14" s="121"/>
      <c r="CV14" s="145" t="s">
        <v>202</v>
      </c>
      <c r="CW14" s="144"/>
      <c r="CX14" s="137">
        <f>CV7</f>
        <v>39679.07</v>
      </c>
      <c r="CY14" s="57"/>
      <c r="CZ14" s="121"/>
      <c r="DA14" s="145" t="s">
        <v>202</v>
      </c>
      <c r="DB14" s="144"/>
      <c r="DC14" s="137">
        <f>DA7</f>
        <v>40266.67</v>
      </c>
      <c r="DD14" s="57"/>
      <c r="DE14" s="121"/>
      <c r="DF14" s="145" t="s">
        <v>202</v>
      </c>
      <c r="DG14" s="144"/>
      <c r="DH14" s="137"/>
      <c r="DI14" s="57"/>
      <c r="DJ14" s="121"/>
      <c r="DK14" s="147">
        <v>65.0</v>
      </c>
      <c r="DL14" s="144"/>
      <c r="DM14" s="137">
        <v>43943.66</v>
      </c>
      <c r="DN14" s="57"/>
      <c r="DO14" s="121"/>
      <c r="DP14" s="15"/>
      <c r="DQ14" s="15"/>
      <c r="DR14" s="15"/>
      <c r="DS14" s="15"/>
      <c r="DT14" s="15"/>
      <c r="DU14" s="15"/>
      <c r="DV14" s="15"/>
    </row>
    <row r="15" ht="15.0" customHeight="1">
      <c r="A15" s="135" t="s">
        <v>203</v>
      </c>
      <c r="B15" s="136" t="s">
        <v>204</v>
      </c>
      <c r="C15" s="103">
        <f>C7</f>
        <v>42755.76</v>
      </c>
      <c r="D15" s="116"/>
      <c r="E15" s="136" t="s">
        <v>204</v>
      </c>
      <c r="F15" s="137">
        <f>E7-C7</f>
        <v>-4908.32</v>
      </c>
      <c r="G15" s="137">
        <f t="shared" si="1"/>
        <v>37847.44</v>
      </c>
      <c r="H15" s="138"/>
      <c r="I15" s="119"/>
      <c r="J15" s="136" t="s">
        <v>204</v>
      </c>
      <c r="K15" s="137">
        <f>(L7/30)*23</f>
        <v>-2491.643667</v>
      </c>
      <c r="L15" s="137">
        <f t="shared" si="2"/>
        <v>35355.79633</v>
      </c>
      <c r="M15" s="139"/>
      <c r="N15" s="119"/>
      <c r="O15" s="136" t="s">
        <v>204</v>
      </c>
      <c r="P15" s="137">
        <f>(Q7/30)*23</f>
        <v>-826.298</v>
      </c>
      <c r="Q15" s="137">
        <f t="shared" si="3"/>
        <v>34529.49833</v>
      </c>
      <c r="R15" s="57"/>
      <c r="S15" s="121"/>
      <c r="T15" s="136" t="s">
        <v>204</v>
      </c>
      <c r="U15" s="137"/>
      <c r="V15" s="140"/>
      <c r="W15" s="57"/>
      <c r="X15" s="136" t="s">
        <v>204</v>
      </c>
      <c r="Y15" s="137"/>
      <c r="Z15" s="140"/>
      <c r="AA15" s="57"/>
      <c r="AB15" s="141">
        <f t="shared" si="4"/>
        <v>34529.49833</v>
      </c>
      <c r="AC15" s="121"/>
      <c r="AD15" s="142" t="s">
        <v>205</v>
      </c>
      <c r="AE15" s="137"/>
      <c r="AF15" s="137">
        <f>AD7</f>
        <v>34754.95</v>
      </c>
      <c r="AG15" s="57"/>
      <c r="AH15" s="121"/>
      <c r="AI15" s="136" t="s">
        <v>204</v>
      </c>
      <c r="AJ15" s="137"/>
      <c r="AK15" s="137">
        <f t="shared" si="5"/>
        <v>34529.49833</v>
      </c>
      <c r="AL15" s="57"/>
      <c r="AM15" s="142" t="s">
        <v>199</v>
      </c>
      <c r="AN15" s="137">
        <f>AO7</f>
        <v>55.27</v>
      </c>
      <c r="AO15" s="137">
        <f t="shared" si="6"/>
        <v>34810.22</v>
      </c>
      <c r="AP15" s="57"/>
      <c r="AQ15" s="57"/>
      <c r="AR15" s="121"/>
      <c r="AS15" s="142" t="s">
        <v>199</v>
      </c>
      <c r="AT15" s="137"/>
      <c r="AU15" s="137">
        <f t="shared" si="7"/>
        <v>34810.22</v>
      </c>
      <c r="AV15" s="57"/>
      <c r="AW15" s="121"/>
      <c r="AX15" s="143" t="s">
        <v>206</v>
      </c>
      <c r="AY15" s="144"/>
      <c r="AZ15" s="137">
        <f>AX7</f>
        <v>34886.98</v>
      </c>
      <c r="BA15" s="57"/>
      <c r="BB15" s="121"/>
      <c r="BC15" s="142" t="s">
        <v>199</v>
      </c>
      <c r="BD15" s="137"/>
      <c r="BE15" s="137">
        <f t="shared" si="8"/>
        <v>34810.22</v>
      </c>
      <c r="BF15" s="57"/>
      <c r="BG15" s="143" t="s">
        <v>206</v>
      </c>
      <c r="BH15" s="137">
        <f>BI7</f>
        <v>1054.25</v>
      </c>
      <c r="BI15" s="137">
        <f t="shared" si="9"/>
        <v>35941.23</v>
      </c>
      <c r="BJ15" s="57"/>
      <c r="BK15" s="57"/>
      <c r="BL15" s="121"/>
      <c r="BM15" s="143" t="s">
        <v>206</v>
      </c>
      <c r="BN15" s="137"/>
      <c r="BO15" s="140"/>
      <c r="BP15" s="57"/>
      <c r="BQ15" s="143" t="s">
        <v>206</v>
      </c>
      <c r="BR15" s="137"/>
      <c r="BS15" s="140"/>
      <c r="BT15" s="57"/>
      <c r="BU15" s="141">
        <f t="shared" si="10"/>
        <v>35941.23</v>
      </c>
      <c r="BV15" s="121"/>
      <c r="BW15" s="143" t="s">
        <v>206</v>
      </c>
      <c r="BX15" s="144"/>
      <c r="BY15" s="137">
        <f t="shared" si="11"/>
        <v>35941.23</v>
      </c>
      <c r="BZ15" s="57"/>
      <c r="CA15" s="121"/>
      <c r="CB15" s="143" t="s">
        <v>206</v>
      </c>
      <c r="CC15" s="144"/>
      <c r="CD15" s="137">
        <f t="shared" si="12"/>
        <v>35941.23</v>
      </c>
      <c r="CE15" s="57"/>
      <c r="CF15" s="133"/>
      <c r="CG15" s="145" t="s">
        <v>207</v>
      </c>
      <c r="CH15" s="144"/>
      <c r="CI15" s="137">
        <f>CG7</f>
        <v>36969.2</v>
      </c>
      <c r="CJ15" s="57"/>
      <c r="CK15" s="121"/>
      <c r="CL15" s="143" t="s">
        <v>207</v>
      </c>
      <c r="CN15" s="146"/>
      <c r="CO15" s="57"/>
      <c r="CP15" s="143" t="s">
        <v>207</v>
      </c>
      <c r="CQ15" s="137"/>
      <c r="CR15" s="146"/>
      <c r="CS15" s="57"/>
      <c r="CT15" s="141">
        <f t="shared" si="13"/>
        <v>36969.2</v>
      </c>
      <c r="CU15" s="121"/>
      <c r="CV15" s="145" t="s">
        <v>208</v>
      </c>
      <c r="CW15" s="144"/>
      <c r="CX15" s="137">
        <f>CV7</f>
        <v>39679.07</v>
      </c>
      <c r="CY15" s="57"/>
      <c r="CZ15" s="121"/>
      <c r="DA15" s="145" t="s">
        <v>208</v>
      </c>
      <c r="DB15" s="144"/>
      <c r="DC15" s="137">
        <f>DA7</f>
        <v>40266.67</v>
      </c>
      <c r="DD15" s="57"/>
      <c r="DE15" s="121"/>
      <c r="DF15" s="145" t="s">
        <v>208</v>
      </c>
      <c r="DG15" s="144"/>
      <c r="DH15" s="137"/>
      <c r="DI15" s="57"/>
      <c r="DJ15" s="121"/>
      <c r="DK15" s="147">
        <v>66.0</v>
      </c>
      <c r="DL15" s="144"/>
      <c r="DM15" s="137">
        <v>43943.66</v>
      </c>
      <c r="DN15" s="57"/>
      <c r="DO15" s="121"/>
      <c r="DP15" s="15"/>
      <c r="DQ15" s="15"/>
      <c r="DR15" s="15"/>
      <c r="DS15" s="15"/>
      <c r="DT15" s="15"/>
      <c r="DU15" s="15"/>
      <c r="DV15" s="15"/>
    </row>
    <row r="16" ht="15.0" customHeight="1">
      <c r="A16" s="135" t="s">
        <v>209</v>
      </c>
      <c r="B16" s="136" t="s">
        <v>210</v>
      </c>
      <c r="C16" s="103">
        <f>C7</f>
        <v>42755.76</v>
      </c>
      <c r="D16" s="116"/>
      <c r="E16" s="136" t="s">
        <v>210</v>
      </c>
      <c r="F16" s="137">
        <f>E7-C7</f>
        <v>-4908.32</v>
      </c>
      <c r="G16" s="137">
        <f t="shared" si="1"/>
        <v>37847.44</v>
      </c>
      <c r="H16" s="138"/>
      <c r="I16" s="119"/>
      <c r="J16" s="136" t="s">
        <v>210</v>
      </c>
      <c r="K16" s="137">
        <f>J7-E7</f>
        <v>-3249.97</v>
      </c>
      <c r="L16" s="137">
        <f t="shared" si="2"/>
        <v>34597.47</v>
      </c>
      <c r="M16" s="139"/>
      <c r="N16" s="119"/>
      <c r="O16" s="136" t="s">
        <v>210</v>
      </c>
      <c r="P16" s="137">
        <f>Q7</f>
        <v>-1077.78</v>
      </c>
      <c r="Q16" s="137">
        <f t="shared" si="3"/>
        <v>33519.69</v>
      </c>
      <c r="R16" s="57"/>
      <c r="S16" s="121"/>
      <c r="T16" s="136" t="s">
        <v>210</v>
      </c>
      <c r="U16" s="137">
        <f>V7</f>
        <v>575.2</v>
      </c>
      <c r="V16" s="140"/>
      <c r="W16" s="57"/>
      <c r="X16" s="136" t="s">
        <v>210</v>
      </c>
      <c r="Y16" s="137"/>
      <c r="Z16" s="140"/>
      <c r="AA16" s="57"/>
      <c r="AB16" s="141">
        <f t="shared" si="4"/>
        <v>34094.89</v>
      </c>
      <c r="AC16" s="121"/>
      <c r="AD16" s="142" t="s">
        <v>211</v>
      </c>
      <c r="AE16" s="137"/>
      <c r="AF16" s="137">
        <f>AD7</f>
        <v>34754.95</v>
      </c>
      <c r="AG16" s="57"/>
      <c r="AH16" s="121"/>
      <c r="AI16" s="136" t="s">
        <v>210</v>
      </c>
      <c r="AJ16" s="137"/>
      <c r="AK16" s="137">
        <f t="shared" si="5"/>
        <v>34094.89</v>
      </c>
      <c r="AL16" s="57"/>
      <c r="AM16" s="142" t="s">
        <v>205</v>
      </c>
      <c r="AN16" s="137">
        <f>AO7</f>
        <v>55.27</v>
      </c>
      <c r="AO16" s="137">
        <f t="shared" si="6"/>
        <v>34810.22</v>
      </c>
      <c r="AP16" s="57"/>
      <c r="AQ16" s="57"/>
      <c r="AR16" s="121"/>
      <c r="AS16" s="142" t="s">
        <v>205</v>
      </c>
      <c r="AT16" s="137"/>
      <c r="AU16" s="137">
        <f t="shared" si="7"/>
        <v>34810.22</v>
      </c>
      <c r="AV16" s="57"/>
      <c r="AW16" s="121"/>
      <c r="AX16" s="143" t="s">
        <v>212</v>
      </c>
      <c r="AY16" s="144"/>
      <c r="AZ16" s="137">
        <f>AX7</f>
        <v>34886.98</v>
      </c>
      <c r="BA16" s="57"/>
      <c r="BB16" s="121"/>
      <c r="BC16" s="142" t="s">
        <v>205</v>
      </c>
      <c r="BD16" s="137">
        <v>1054.25</v>
      </c>
      <c r="BE16" s="137">
        <f t="shared" si="8"/>
        <v>35864.47</v>
      </c>
      <c r="BF16" s="57"/>
      <c r="BG16" s="143" t="s">
        <v>212</v>
      </c>
      <c r="BH16" s="137">
        <v>1054.25</v>
      </c>
      <c r="BI16" s="137">
        <f t="shared" si="9"/>
        <v>35941.23</v>
      </c>
      <c r="BJ16" s="57"/>
      <c r="BK16" s="57"/>
      <c r="BL16" s="121"/>
      <c r="BM16" s="143" t="s">
        <v>212</v>
      </c>
      <c r="BN16" s="137">
        <v>1707.74</v>
      </c>
      <c r="BO16" s="140"/>
      <c r="BP16" s="57"/>
      <c r="BQ16" s="143" t="s">
        <v>212</v>
      </c>
      <c r="BR16" s="137"/>
      <c r="BS16" s="140"/>
      <c r="BT16" s="57"/>
      <c r="BU16" s="141">
        <f t="shared" si="10"/>
        <v>37648.97</v>
      </c>
      <c r="BV16" s="121"/>
      <c r="BW16" s="143" t="s">
        <v>212</v>
      </c>
      <c r="BX16" s="144"/>
      <c r="BY16" s="137">
        <f t="shared" si="11"/>
        <v>37648.97</v>
      </c>
      <c r="BZ16" s="57"/>
      <c r="CA16" s="121"/>
      <c r="CB16" s="143" t="s">
        <v>212</v>
      </c>
      <c r="CC16" s="144"/>
      <c r="CD16" s="137">
        <f t="shared" si="12"/>
        <v>37648.97</v>
      </c>
      <c r="CE16" s="57"/>
      <c r="CF16" s="133"/>
      <c r="CG16" s="145" t="s">
        <v>213</v>
      </c>
      <c r="CH16" s="144"/>
      <c r="CI16" s="137">
        <f>CG7</f>
        <v>36969.2</v>
      </c>
      <c r="CJ16" s="57"/>
      <c r="CK16" s="121"/>
      <c r="CL16" s="143" t="s">
        <v>213</v>
      </c>
      <c r="CM16" s="137">
        <f>(CN7/30)*16</f>
        <v>1318.458667</v>
      </c>
      <c r="CN16" s="146"/>
      <c r="CO16" s="57"/>
      <c r="CP16" s="143" t="s">
        <v>213</v>
      </c>
      <c r="CQ16" s="137">
        <f>(CR7/30)*14</f>
        <v>1264.606</v>
      </c>
      <c r="CR16" s="146"/>
      <c r="CS16" s="57"/>
      <c r="CT16" s="141">
        <f t="shared" si="13"/>
        <v>39552.26467</v>
      </c>
      <c r="CU16" s="121"/>
      <c r="CV16" s="145" t="s">
        <v>214</v>
      </c>
      <c r="CW16" s="144"/>
      <c r="CX16" s="137">
        <f>CV7</f>
        <v>39679.07</v>
      </c>
      <c r="CY16" s="57"/>
      <c r="CZ16" s="121"/>
      <c r="DA16" s="145" t="s">
        <v>214</v>
      </c>
      <c r="DB16" s="144"/>
      <c r="DC16" s="137">
        <f>DA7</f>
        <v>40266.67</v>
      </c>
      <c r="DD16" s="57"/>
      <c r="DE16" s="121"/>
      <c r="DF16" s="145" t="s">
        <v>214</v>
      </c>
      <c r="DG16" s="144"/>
      <c r="DH16" s="137">
        <f>DF7</f>
        <v>43943.66</v>
      </c>
      <c r="DI16" s="57"/>
      <c r="DJ16" s="121"/>
      <c r="DK16" s="147"/>
      <c r="DL16" s="144"/>
      <c r="DM16" s="137"/>
      <c r="DN16" s="57"/>
      <c r="DO16" s="121"/>
      <c r="DP16" s="15"/>
      <c r="DQ16" s="15"/>
      <c r="DR16" s="15"/>
      <c r="DS16" s="15"/>
      <c r="DT16" s="15"/>
      <c r="DU16" s="15"/>
      <c r="DV16" s="15"/>
    </row>
    <row r="17" ht="15.0" customHeight="1">
      <c r="A17" s="135" t="s">
        <v>215</v>
      </c>
      <c r="B17" s="136" t="s">
        <v>216</v>
      </c>
      <c r="C17" s="103">
        <f>C7</f>
        <v>42755.76</v>
      </c>
      <c r="D17" s="116"/>
      <c r="E17" s="136" t="s">
        <v>216</v>
      </c>
      <c r="F17" s="137">
        <f>E7-C7</f>
        <v>-4908.32</v>
      </c>
      <c r="G17" s="137">
        <f t="shared" si="1"/>
        <v>37847.44</v>
      </c>
      <c r="H17" s="138"/>
      <c r="I17" s="119"/>
      <c r="J17" s="136" t="s">
        <v>216</v>
      </c>
      <c r="K17" s="137">
        <f>L7</f>
        <v>-3249.97</v>
      </c>
      <c r="L17" s="137">
        <f t="shared" si="2"/>
        <v>34597.47</v>
      </c>
      <c r="M17" s="139"/>
      <c r="N17" s="119"/>
      <c r="O17" s="136" t="s">
        <v>216</v>
      </c>
      <c r="P17" s="137">
        <f>Q7</f>
        <v>-1077.78</v>
      </c>
      <c r="Q17" s="137">
        <f t="shared" si="3"/>
        <v>33519.69</v>
      </c>
      <c r="R17" s="57"/>
      <c r="S17" s="121"/>
      <c r="T17" s="136" t="s">
        <v>216</v>
      </c>
      <c r="U17" s="137">
        <f>V7</f>
        <v>575.2</v>
      </c>
      <c r="V17" s="140"/>
      <c r="W17" s="57"/>
      <c r="X17" s="136" t="s">
        <v>216</v>
      </c>
      <c r="Y17" s="137"/>
      <c r="Z17" s="140"/>
      <c r="AA17" s="57"/>
      <c r="AB17" s="141">
        <f t="shared" si="4"/>
        <v>34094.89</v>
      </c>
      <c r="AC17" s="121"/>
      <c r="AD17" s="142" t="s">
        <v>217</v>
      </c>
      <c r="AE17" s="137"/>
      <c r="AF17" s="137">
        <f>AD7</f>
        <v>34754.95</v>
      </c>
      <c r="AG17" s="57"/>
      <c r="AH17" s="121"/>
      <c r="AI17" s="136" t="s">
        <v>216</v>
      </c>
      <c r="AJ17" s="137"/>
      <c r="AK17" s="137">
        <f t="shared" si="5"/>
        <v>34094.89</v>
      </c>
      <c r="AL17" s="57"/>
      <c r="AM17" s="142" t="s">
        <v>211</v>
      </c>
      <c r="AN17" s="137">
        <f>AO7</f>
        <v>55.27</v>
      </c>
      <c r="AO17" s="137">
        <f t="shared" si="6"/>
        <v>34810.22</v>
      </c>
      <c r="AP17" s="57"/>
      <c r="AQ17" s="57"/>
      <c r="AR17" s="121"/>
      <c r="AS17" s="142" t="s">
        <v>211</v>
      </c>
      <c r="AT17" s="137"/>
      <c r="AU17" s="137">
        <f t="shared" si="7"/>
        <v>34810.22</v>
      </c>
      <c r="AV17" s="57"/>
      <c r="AW17" s="121"/>
      <c r="AX17" s="143" t="s">
        <v>218</v>
      </c>
      <c r="AY17" s="144"/>
      <c r="AZ17" s="137">
        <f>AX7</f>
        <v>34886.98</v>
      </c>
      <c r="BA17" s="57"/>
      <c r="BB17" s="121"/>
      <c r="BC17" s="142" t="s">
        <v>211</v>
      </c>
      <c r="BD17" s="137">
        <v>1054.25</v>
      </c>
      <c r="BE17" s="137">
        <f t="shared" si="8"/>
        <v>35864.47</v>
      </c>
      <c r="BF17" s="57"/>
      <c r="BG17" s="143" t="s">
        <v>218</v>
      </c>
      <c r="BH17" s="137">
        <v>1054.25</v>
      </c>
      <c r="BI17" s="137">
        <f t="shared" si="9"/>
        <v>35941.23</v>
      </c>
      <c r="BJ17" s="57"/>
      <c r="BK17" s="57"/>
      <c r="BL17" s="121"/>
      <c r="BM17" s="143" t="s">
        <v>218</v>
      </c>
      <c r="BN17" s="137"/>
      <c r="BO17" s="140"/>
      <c r="BP17" s="57"/>
      <c r="BQ17" s="143" t="s">
        <v>218</v>
      </c>
      <c r="BR17" s="137">
        <f>BS7</f>
        <v>2784.91</v>
      </c>
      <c r="BS17" s="140"/>
      <c r="BT17" s="57"/>
      <c r="BU17" s="141">
        <f t="shared" si="10"/>
        <v>38726.14</v>
      </c>
      <c r="BV17" s="121"/>
      <c r="BW17" s="143" t="s">
        <v>218</v>
      </c>
      <c r="BX17" s="144"/>
      <c r="BY17" s="137">
        <f t="shared" si="11"/>
        <v>38726.14</v>
      </c>
      <c r="BZ17" s="57"/>
      <c r="CA17" s="121"/>
      <c r="CB17" s="143" t="s">
        <v>218</v>
      </c>
      <c r="CC17" s="144"/>
      <c r="CD17" s="137">
        <f t="shared" si="12"/>
        <v>38726.14</v>
      </c>
      <c r="CE17" s="57"/>
      <c r="CF17" s="133"/>
      <c r="CG17" s="145" t="s">
        <v>219</v>
      </c>
      <c r="CH17" s="144"/>
      <c r="CI17" s="137">
        <f>CG7</f>
        <v>36969.2</v>
      </c>
      <c r="CJ17" s="57"/>
      <c r="CK17" s="121"/>
      <c r="CL17" s="143" t="s">
        <v>219</v>
      </c>
      <c r="CM17" s="137"/>
      <c r="CN17" s="146"/>
      <c r="CO17" s="57"/>
      <c r="CP17" s="143" t="s">
        <v>219</v>
      </c>
      <c r="CQ17" s="137">
        <f>CR7</f>
        <v>2709.87</v>
      </c>
      <c r="CR17" s="146"/>
      <c r="CS17" s="57"/>
      <c r="CT17" s="141">
        <f t="shared" si="13"/>
        <v>39679.07</v>
      </c>
      <c r="CU17" s="121"/>
      <c r="CV17" s="145" t="s">
        <v>220</v>
      </c>
      <c r="CW17" s="144"/>
      <c r="CX17" s="137">
        <f>CV7</f>
        <v>39679.07</v>
      </c>
      <c r="CY17" s="57"/>
      <c r="CZ17" s="121"/>
      <c r="DA17" s="145" t="s">
        <v>220</v>
      </c>
      <c r="DB17" s="144"/>
      <c r="DC17" s="137">
        <f>DA7</f>
        <v>40266.67</v>
      </c>
      <c r="DD17" s="57"/>
      <c r="DE17" s="121"/>
      <c r="DF17" s="145" t="s">
        <v>220</v>
      </c>
      <c r="DG17" s="144"/>
      <c r="DH17" s="137">
        <f>DF7</f>
        <v>43943.66</v>
      </c>
      <c r="DI17" s="57"/>
      <c r="DJ17" s="121"/>
      <c r="DK17" s="147"/>
      <c r="DL17" s="144"/>
      <c r="DM17" s="137"/>
      <c r="DN17" s="57"/>
      <c r="DO17" s="121"/>
      <c r="DP17" s="15"/>
      <c r="DQ17" s="15"/>
      <c r="DR17" s="15"/>
      <c r="DS17" s="15"/>
      <c r="DT17" s="15"/>
      <c r="DU17" s="15"/>
      <c r="DV17" s="15"/>
    </row>
    <row r="18" ht="15.0" customHeight="1">
      <c r="A18" s="135" t="s">
        <v>221</v>
      </c>
      <c r="B18" s="136" t="s">
        <v>222</v>
      </c>
      <c r="C18" s="103">
        <f>C7</f>
        <v>42755.76</v>
      </c>
      <c r="D18" s="116"/>
      <c r="E18" s="136" t="s">
        <v>222</v>
      </c>
      <c r="F18" s="137">
        <f>E7-C7</f>
        <v>-4908.32</v>
      </c>
      <c r="G18" s="137">
        <f t="shared" si="1"/>
        <v>37847.44</v>
      </c>
      <c r="H18" s="138"/>
      <c r="I18" s="119"/>
      <c r="J18" s="136" t="s">
        <v>222</v>
      </c>
      <c r="K18" s="137">
        <f>L7</f>
        <v>-3249.97</v>
      </c>
      <c r="L18" s="137">
        <f t="shared" si="2"/>
        <v>34597.47</v>
      </c>
      <c r="M18" s="139"/>
      <c r="N18" s="119"/>
      <c r="O18" s="136" t="s">
        <v>222</v>
      </c>
      <c r="P18" s="137">
        <f>Q7</f>
        <v>-1077.78</v>
      </c>
      <c r="Q18" s="137">
        <f t="shared" si="3"/>
        <v>33519.69</v>
      </c>
      <c r="R18" s="57"/>
      <c r="S18" s="121"/>
      <c r="T18" s="136" t="s">
        <v>222</v>
      </c>
      <c r="U18" s="137"/>
      <c r="V18" s="140"/>
      <c r="W18" s="57"/>
      <c r="X18" s="136" t="s">
        <v>222</v>
      </c>
      <c r="Y18" s="137">
        <f>Z7</f>
        <v>1235.26</v>
      </c>
      <c r="Z18" s="140"/>
      <c r="AA18" s="57"/>
      <c r="AB18" s="141">
        <f t="shared" si="4"/>
        <v>34754.95</v>
      </c>
      <c r="AC18" s="121"/>
      <c r="AD18" s="142" t="s">
        <v>223</v>
      </c>
      <c r="AE18" s="137"/>
      <c r="AF18" s="137">
        <f>AD7</f>
        <v>34754.95</v>
      </c>
      <c r="AG18" s="57"/>
      <c r="AH18" s="121"/>
      <c r="AI18" s="136" t="s">
        <v>222</v>
      </c>
      <c r="AJ18" s="137"/>
      <c r="AK18" s="137">
        <f t="shared" si="5"/>
        <v>34754.95</v>
      </c>
      <c r="AL18" s="57"/>
      <c r="AM18" s="142" t="s">
        <v>217</v>
      </c>
      <c r="AN18" s="137">
        <f>AO7</f>
        <v>55.27</v>
      </c>
      <c r="AO18" s="137">
        <f t="shared" si="6"/>
        <v>34810.22</v>
      </c>
      <c r="AP18" s="57"/>
      <c r="AQ18" s="57"/>
      <c r="AR18" s="121"/>
      <c r="AS18" s="142" t="s">
        <v>217</v>
      </c>
      <c r="AT18" s="137">
        <f>AU7/30*5</f>
        <v>12.79333333</v>
      </c>
      <c r="AU18" s="137">
        <f t="shared" si="7"/>
        <v>34823.01333</v>
      </c>
      <c r="AV18" s="57"/>
      <c r="AW18" s="121"/>
      <c r="AX18" s="143" t="s">
        <v>224</v>
      </c>
      <c r="AY18" s="144"/>
      <c r="AZ18" s="137">
        <f>AX7</f>
        <v>34886.98</v>
      </c>
      <c r="BA18" s="57"/>
      <c r="BB18" s="121"/>
      <c r="BC18" s="142" t="s">
        <v>217</v>
      </c>
      <c r="BD18" s="137">
        <v>1054.25</v>
      </c>
      <c r="BE18" s="137">
        <f t="shared" si="8"/>
        <v>35877.26333</v>
      </c>
      <c r="BF18" s="57"/>
      <c r="BG18" s="143" t="s">
        <v>224</v>
      </c>
      <c r="BH18" s="137">
        <v>1054.25</v>
      </c>
      <c r="BI18" s="137">
        <f t="shared" si="9"/>
        <v>35941.23</v>
      </c>
      <c r="BJ18" s="57"/>
      <c r="BK18" s="57"/>
      <c r="BL18" s="121"/>
      <c r="BM18" s="143" t="s">
        <v>224</v>
      </c>
      <c r="BN18" s="137"/>
      <c r="BO18" s="140"/>
      <c r="BP18" s="57"/>
      <c r="BQ18" s="143" t="s">
        <v>224</v>
      </c>
      <c r="BR18" s="137">
        <v>1730.66</v>
      </c>
      <c r="BS18" s="140"/>
      <c r="BT18" s="57"/>
      <c r="BU18" s="141">
        <f t="shared" si="10"/>
        <v>37671.89</v>
      </c>
      <c r="BV18" s="121"/>
      <c r="BW18" s="143" t="s">
        <v>224</v>
      </c>
      <c r="BX18" s="144">
        <f>BY7</f>
        <v>-3575.67</v>
      </c>
      <c r="BY18" s="137">
        <f t="shared" si="11"/>
        <v>34096.22</v>
      </c>
      <c r="BZ18" s="57"/>
      <c r="CA18" s="121"/>
      <c r="CB18" s="143" t="s">
        <v>224</v>
      </c>
      <c r="CC18" s="144">
        <f>(CD7/30)*21</f>
        <v>2011.086</v>
      </c>
      <c r="CD18" s="137">
        <f t="shared" si="12"/>
        <v>36107.306</v>
      </c>
      <c r="CE18" s="57"/>
      <c r="CF18" s="133"/>
      <c r="CG18" s="145" t="s">
        <v>225</v>
      </c>
      <c r="CH18" s="144"/>
      <c r="CI18" s="137">
        <f>CG7</f>
        <v>36969.2</v>
      </c>
      <c r="CJ18" s="57"/>
      <c r="CK18" s="121"/>
      <c r="CL18" s="143" t="s">
        <v>225</v>
      </c>
      <c r="CM18" s="137"/>
      <c r="CN18" s="146"/>
      <c r="CO18" s="57"/>
      <c r="CP18" s="143" t="s">
        <v>225</v>
      </c>
      <c r="CQ18" s="137">
        <f>CR7</f>
        <v>2709.87</v>
      </c>
      <c r="CR18" s="146"/>
      <c r="CS18" s="57"/>
      <c r="CT18" s="141">
        <f t="shared" si="13"/>
        <v>39679.07</v>
      </c>
      <c r="CU18" s="121"/>
      <c r="CV18" s="145" t="s">
        <v>226</v>
      </c>
      <c r="CW18" s="144"/>
      <c r="CX18" s="137">
        <f>CV7</f>
        <v>39679.07</v>
      </c>
      <c r="CY18" s="57"/>
      <c r="CZ18" s="121"/>
      <c r="DA18" s="145" t="s">
        <v>226</v>
      </c>
      <c r="DB18" s="144"/>
      <c r="DC18" s="137">
        <f>DA7</f>
        <v>40266.67</v>
      </c>
      <c r="DD18" s="57"/>
      <c r="DE18" s="121"/>
      <c r="DF18" s="145" t="s">
        <v>226</v>
      </c>
      <c r="DG18" s="144"/>
      <c r="DH18" s="137">
        <f>DF7</f>
        <v>43943.66</v>
      </c>
      <c r="DI18" s="57"/>
      <c r="DJ18" s="121"/>
      <c r="DK18" s="147"/>
      <c r="DL18" s="144"/>
      <c r="DM18" s="137"/>
      <c r="DN18" s="57"/>
      <c r="DO18" s="121"/>
      <c r="DP18" s="15"/>
      <c r="DQ18" s="15"/>
      <c r="DR18" s="15"/>
      <c r="DS18" s="15"/>
      <c r="DT18" s="15"/>
      <c r="DU18" s="15"/>
      <c r="DV18" s="15"/>
    </row>
    <row r="19" ht="15.0" customHeight="1">
      <c r="A19" s="135" t="s">
        <v>227</v>
      </c>
      <c r="B19" s="136" t="s">
        <v>228</v>
      </c>
      <c r="C19" s="103">
        <f>C7</f>
        <v>42755.76</v>
      </c>
      <c r="D19" s="116"/>
      <c r="E19" s="136" t="s">
        <v>228</v>
      </c>
      <c r="F19" s="137">
        <f>E7-C7</f>
        <v>-4908.32</v>
      </c>
      <c r="G19" s="137">
        <f t="shared" si="1"/>
        <v>37847.44</v>
      </c>
      <c r="H19" s="138"/>
      <c r="I19" s="119"/>
      <c r="J19" s="136" t="s">
        <v>228</v>
      </c>
      <c r="K19" s="137">
        <f>L7</f>
        <v>-3249.97</v>
      </c>
      <c r="L19" s="137">
        <f t="shared" si="2"/>
        <v>34597.47</v>
      </c>
      <c r="M19" s="139"/>
      <c r="N19" s="119"/>
      <c r="O19" s="136" t="s">
        <v>228</v>
      </c>
      <c r="P19" s="137">
        <f>Q7</f>
        <v>-1077.78</v>
      </c>
      <c r="Q19" s="137">
        <f t="shared" si="3"/>
        <v>33519.69</v>
      </c>
      <c r="R19" s="57"/>
      <c r="S19" s="121"/>
      <c r="T19" s="136" t="s">
        <v>228</v>
      </c>
      <c r="U19" s="137"/>
      <c r="V19" s="140"/>
      <c r="W19" s="57"/>
      <c r="X19" s="136" t="s">
        <v>228</v>
      </c>
      <c r="Y19" s="137">
        <f>Z7</f>
        <v>1235.26</v>
      </c>
      <c r="Z19" s="140"/>
      <c r="AA19" s="57"/>
      <c r="AB19" s="141">
        <f t="shared" si="4"/>
        <v>34754.95</v>
      </c>
      <c r="AC19" s="121"/>
      <c r="AD19" s="142" t="s">
        <v>229</v>
      </c>
      <c r="AE19" s="137"/>
      <c r="AF19" s="137">
        <f>AD7</f>
        <v>34754.95</v>
      </c>
      <c r="AG19" s="57"/>
      <c r="AH19" s="121"/>
      <c r="AI19" s="136" t="s">
        <v>228</v>
      </c>
      <c r="AJ19" s="137"/>
      <c r="AK19" s="137">
        <f t="shared" si="5"/>
        <v>34754.95</v>
      </c>
      <c r="AL19" s="57"/>
      <c r="AM19" s="142" t="s">
        <v>223</v>
      </c>
      <c r="AN19" s="137">
        <f>AO7</f>
        <v>55.27</v>
      </c>
      <c r="AO19" s="137">
        <f t="shared" si="6"/>
        <v>34810.22</v>
      </c>
      <c r="AP19" s="57"/>
      <c r="AQ19" s="57"/>
      <c r="AR19" s="121"/>
      <c r="AS19" s="142" t="s">
        <v>223</v>
      </c>
      <c r="AT19" s="137">
        <v>76.76</v>
      </c>
      <c r="AU19" s="137">
        <f t="shared" si="7"/>
        <v>34886.98</v>
      </c>
      <c r="AV19" s="57"/>
      <c r="AW19" s="121"/>
      <c r="AX19" s="143" t="s">
        <v>230</v>
      </c>
      <c r="AY19" s="144"/>
      <c r="AZ19" s="137">
        <f>AX7</f>
        <v>34886.98</v>
      </c>
      <c r="BA19" s="57"/>
      <c r="BB19" s="121"/>
      <c r="BC19" s="142" t="s">
        <v>223</v>
      </c>
      <c r="BD19" s="137">
        <v>1054.25</v>
      </c>
      <c r="BE19" s="137">
        <f t="shared" si="8"/>
        <v>35941.23</v>
      </c>
      <c r="BF19" s="57"/>
      <c r="BG19" s="143" t="s">
        <v>230</v>
      </c>
      <c r="BH19" s="137">
        <v>1054.25</v>
      </c>
      <c r="BI19" s="137">
        <f t="shared" si="9"/>
        <v>35941.23</v>
      </c>
      <c r="BJ19" s="57"/>
      <c r="BK19" s="57"/>
      <c r="BL19" s="121"/>
      <c r="BM19" s="143" t="s">
        <v>230</v>
      </c>
      <c r="BN19" s="137"/>
      <c r="BO19" s="140"/>
      <c r="BP19" s="57"/>
      <c r="BQ19" s="143" t="s">
        <v>230</v>
      </c>
      <c r="BR19" s="137">
        <v>1730.66</v>
      </c>
      <c r="BS19" s="140"/>
      <c r="BT19" s="57"/>
      <c r="BU19" s="141">
        <f t="shared" si="10"/>
        <v>37671.89</v>
      </c>
      <c r="BV19" s="121"/>
      <c r="BW19" s="143" t="s">
        <v>230</v>
      </c>
      <c r="BX19" s="144">
        <f>BY7</f>
        <v>-3575.67</v>
      </c>
      <c r="BY19" s="137">
        <f t="shared" si="11"/>
        <v>34096.22</v>
      </c>
      <c r="BZ19" s="57"/>
      <c r="CA19" s="121"/>
      <c r="CB19" s="143" t="s">
        <v>230</v>
      </c>
      <c r="CC19" s="144">
        <f>CD7</f>
        <v>2872.98</v>
      </c>
      <c r="CD19" s="137">
        <f t="shared" si="12"/>
        <v>36969.2</v>
      </c>
      <c r="CE19" s="57"/>
      <c r="CF19" s="133"/>
      <c r="CG19" s="145" t="s">
        <v>231</v>
      </c>
      <c r="CH19" s="144"/>
      <c r="CI19" s="137">
        <f>CG7</f>
        <v>36969.2</v>
      </c>
      <c r="CJ19" s="57"/>
      <c r="CK19" s="121"/>
      <c r="CL19" s="143" t="s">
        <v>231</v>
      </c>
      <c r="CM19" s="137"/>
      <c r="CN19" s="146"/>
      <c r="CO19" s="57"/>
      <c r="CP19" s="143" t="s">
        <v>231</v>
      </c>
      <c r="CQ19" s="137">
        <f>CR7</f>
        <v>2709.87</v>
      </c>
      <c r="CR19" s="146"/>
      <c r="CS19" s="57"/>
      <c r="CT19" s="141">
        <f t="shared" si="13"/>
        <v>39679.07</v>
      </c>
      <c r="CU19" s="121"/>
      <c r="CV19" s="145" t="s">
        <v>232</v>
      </c>
      <c r="CW19" s="144"/>
      <c r="CX19" s="137">
        <f>CV7</f>
        <v>39679.07</v>
      </c>
      <c r="CY19" s="57"/>
      <c r="CZ19" s="121"/>
      <c r="DA19" s="145" t="s">
        <v>232</v>
      </c>
      <c r="DB19" s="144"/>
      <c r="DC19" s="137">
        <f>DA7</f>
        <v>40266.67</v>
      </c>
      <c r="DD19" s="57"/>
      <c r="DE19" s="121"/>
      <c r="DF19" s="145" t="s">
        <v>232</v>
      </c>
      <c r="DG19" s="144"/>
      <c r="DH19" s="137">
        <f>DF7</f>
        <v>43943.66</v>
      </c>
      <c r="DI19" s="57"/>
      <c r="DJ19" s="121"/>
      <c r="DK19" s="147"/>
      <c r="DL19" s="144"/>
      <c r="DM19" s="137"/>
      <c r="DN19" s="57"/>
      <c r="DO19" s="121"/>
      <c r="DP19" s="15"/>
      <c r="DQ19" s="15"/>
      <c r="DR19" s="15"/>
      <c r="DS19" s="15"/>
      <c r="DT19" s="15"/>
      <c r="DU19" s="15"/>
      <c r="DV19" s="15"/>
    </row>
    <row r="20" ht="15.0" customHeight="1">
      <c r="A20" s="135" t="s">
        <v>233</v>
      </c>
      <c r="B20" s="136" t="s">
        <v>234</v>
      </c>
      <c r="C20" s="103">
        <f>C7</f>
        <v>42755.76</v>
      </c>
      <c r="D20" s="116"/>
      <c r="E20" s="136" t="s">
        <v>234</v>
      </c>
      <c r="F20" s="137">
        <f>E7-C7</f>
        <v>-4908.32</v>
      </c>
      <c r="G20" s="137">
        <f t="shared" si="1"/>
        <v>37847.44</v>
      </c>
      <c r="H20" s="138"/>
      <c r="I20" s="119"/>
      <c r="J20" s="136" t="s">
        <v>234</v>
      </c>
      <c r="K20" s="137">
        <f>L7</f>
        <v>-3249.97</v>
      </c>
      <c r="L20" s="137">
        <f t="shared" si="2"/>
        <v>34597.47</v>
      </c>
      <c r="M20" s="139"/>
      <c r="N20" s="119"/>
      <c r="O20" s="136" t="s">
        <v>234</v>
      </c>
      <c r="P20" s="137">
        <f>Q7</f>
        <v>-1077.78</v>
      </c>
      <c r="Q20" s="137">
        <f t="shared" si="3"/>
        <v>33519.69</v>
      </c>
      <c r="R20" s="57"/>
      <c r="S20" s="121"/>
      <c r="T20" s="136" t="s">
        <v>234</v>
      </c>
      <c r="U20" s="137"/>
      <c r="V20" s="140"/>
      <c r="W20" s="57"/>
      <c r="X20" s="136" t="s">
        <v>234</v>
      </c>
      <c r="Y20" s="137">
        <f>Z7</f>
        <v>1235.26</v>
      </c>
      <c r="Z20" s="140"/>
      <c r="AA20" s="57"/>
      <c r="AB20" s="141">
        <f t="shared" si="4"/>
        <v>34754.95</v>
      </c>
      <c r="AC20" s="121"/>
      <c r="AD20" s="142" t="s">
        <v>235</v>
      </c>
      <c r="AE20" s="137"/>
      <c r="AF20" s="137">
        <f>AD7</f>
        <v>34754.95</v>
      </c>
      <c r="AG20" s="57"/>
      <c r="AH20" s="121"/>
      <c r="AI20" s="136" t="s">
        <v>234</v>
      </c>
      <c r="AJ20" s="137"/>
      <c r="AK20" s="137">
        <f t="shared" si="5"/>
        <v>34754.95</v>
      </c>
      <c r="AL20" s="57"/>
      <c r="AM20" s="142" t="s">
        <v>229</v>
      </c>
      <c r="AN20" s="137">
        <f>AO7</f>
        <v>55.27</v>
      </c>
      <c r="AO20" s="137">
        <f t="shared" si="6"/>
        <v>34810.22</v>
      </c>
      <c r="AP20" s="57"/>
      <c r="AQ20" s="57"/>
      <c r="AR20" s="121"/>
      <c r="AS20" s="142" t="s">
        <v>229</v>
      </c>
      <c r="AT20" s="137">
        <v>76.76</v>
      </c>
      <c r="AU20" s="137">
        <f t="shared" si="7"/>
        <v>34886.98</v>
      </c>
      <c r="AV20" s="57"/>
      <c r="AW20" s="121"/>
      <c r="AX20" s="143" t="s">
        <v>236</v>
      </c>
      <c r="AY20" s="144"/>
      <c r="AZ20" s="137">
        <f>AX7</f>
        <v>34886.98</v>
      </c>
      <c r="BA20" s="57"/>
      <c r="BB20" s="121"/>
      <c r="BC20" s="142" t="s">
        <v>229</v>
      </c>
      <c r="BD20" s="137">
        <v>1054.25</v>
      </c>
      <c r="BE20" s="137">
        <f t="shared" si="8"/>
        <v>35941.23</v>
      </c>
      <c r="BF20" s="57"/>
      <c r="BG20" s="143" t="s">
        <v>236</v>
      </c>
      <c r="BH20" s="137">
        <v>1054.25</v>
      </c>
      <c r="BI20" s="137">
        <f t="shared" si="9"/>
        <v>35941.23</v>
      </c>
      <c r="BJ20" s="57"/>
      <c r="BK20" s="57"/>
      <c r="BL20" s="121"/>
      <c r="BM20" s="143" t="s">
        <v>236</v>
      </c>
      <c r="BN20" s="137"/>
      <c r="BO20" s="140"/>
      <c r="BP20" s="57"/>
      <c r="BQ20" s="143" t="s">
        <v>236</v>
      </c>
      <c r="BR20" s="137">
        <v>1730.66</v>
      </c>
      <c r="BS20" s="140"/>
      <c r="BT20" s="57"/>
      <c r="BU20" s="141">
        <f t="shared" si="10"/>
        <v>37671.89</v>
      </c>
      <c r="BV20" s="121"/>
      <c r="BW20" s="143" t="s">
        <v>236</v>
      </c>
      <c r="BX20" s="144">
        <f>BY7</f>
        <v>-3575.67</v>
      </c>
      <c r="BY20" s="137">
        <f t="shared" si="11"/>
        <v>34096.22</v>
      </c>
      <c r="BZ20" s="57"/>
      <c r="CA20" s="121"/>
      <c r="CB20" s="143" t="s">
        <v>236</v>
      </c>
      <c r="CC20" s="144">
        <f>CD7</f>
        <v>2872.98</v>
      </c>
      <c r="CD20" s="137">
        <f t="shared" si="12"/>
        <v>36969.2</v>
      </c>
      <c r="CE20" s="57"/>
      <c r="CF20" s="133"/>
      <c r="CG20" s="145" t="s">
        <v>237</v>
      </c>
      <c r="CH20" s="144"/>
      <c r="CI20" s="137">
        <f>CG7</f>
        <v>36969.2</v>
      </c>
      <c r="CJ20" s="57"/>
      <c r="CK20" s="121"/>
      <c r="CL20" s="143" t="s">
        <v>237</v>
      </c>
      <c r="CM20" s="137"/>
      <c r="CN20" s="146"/>
      <c r="CO20" s="57"/>
      <c r="CP20" s="143" t="s">
        <v>237</v>
      </c>
      <c r="CQ20" s="137">
        <f>CR7</f>
        <v>2709.87</v>
      </c>
      <c r="CR20" s="146"/>
      <c r="CS20" s="57"/>
      <c r="CT20" s="141">
        <f t="shared" si="13"/>
        <v>39679.07</v>
      </c>
      <c r="CU20" s="121"/>
      <c r="CV20" s="145" t="s">
        <v>238</v>
      </c>
      <c r="CW20" s="144"/>
      <c r="CX20" s="137">
        <f>CV7</f>
        <v>39679.07</v>
      </c>
      <c r="CY20" s="57"/>
      <c r="CZ20" s="121"/>
      <c r="DA20" s="145" t="s">
        <v>238</v>
      </c>
      <c r="DB20" s="144"/>
      <c r="DC20" s="137">
        <f>DA7</f>
        <v>40266.67</v>
      </c>
      <c r="DD20" s="57"/>
      <c r="DE20" s="121"/>
      <c r="DF20" s="145" t="s">
        <v>238</v>
      </c>
      <c r="DG20" s="144"/>
      <c r="DH20" s="137">
        <f>DF7</f>
        <v>43943.66</v>
      </c>
      <c r="DI20" s="57"/>
      <c r="DJ20" s="121"/>
      <c r="DK20" s="147"/>
      <c r="DL20" s="144"/>
      <c r="DM20" s="137"/>
      <c r="DN20" s="57"/>
      <c r="DO20" s="121"/>
      <c r="DP20" s="15"/>
      <c r="DQ20" s="15"/>
      <c r="DR20" s="15"/>
      <c r="DS20" s="15"/>
      <c r="DT20" s="15"/>
      <c r="DU20" s="15"/>
      <c r="DV20" s="15"/>
    </row>
    <row r="21" ht="15.0" customHeight="1">
      <c r="A21" s="135" t="s">
        <v>239</v>
      </c>
      <c r="B21" s="136" t="s">
        <v>240</v>
      </c>
      <c r="C21" s="106">
        <f>C7</f>
        <v>42755.76</v>
      </c>
      <c r="D21" s="116"/>
      <c r="E21" s="136" t="s">
        <v>240</v>
      </c>
      <c r="F21" s="137">
        <f>E7-C7</f>
        <v>-4908.32</v>
      </c>
      <c r="G21" s="137">
        <f t="shared" si="1"/>
        <v>37847.44</v>
      </c>
      <c r="H21" s="138"/>
      <c r="I21" s="119"/>
      <c r="J21" s="136" t="s">
        <v>240</v>
      </c>
      <c r="K21" s="137">
        <f>L7</f>
        <v>-3249.97</v>
      </c>
      <c r="L21" s="137">
        <f t="shared" si="2"/>
        <v>34597.47</v>
      </c>
      <c r="M21" s="139"/>
      <c r="N21" s="119"/>
      <c r="O21" s="136" t="s">
        <v>240</v>
      </c>
      <c r="P21" s="137">
        <f>Q7</f>
        <v>-1077.78</v>
      </c>
      <c r="Q21" s="137">
        <f t="shared" si="3"/>
        <v>33519.69</v>
      </c>
      <c r="R21" s="57"/>
      <c r="S21" s="121"/>
      <c r="T21" s="136" t="s">
        <v>240</v>
      </c>
      <c r="U21" s="137"/>
      <c r="V21" s="140"/>
      <c r="W21" s="57"/>
      <c r="X21" s="136" t="s">
        <v>240</v>
      </c>
      <c r="Y21" s="137">
        <f>Z7</f>
        <v>1235.26</v>
      </c>
      <c r="Z21" s="140"/>
      <c r="AA21" s="57"/>
      <c r="AB21" s="141">
        <f t="shared" si="4"/>
        <v>34754.95</v>
      </c>
      <c r="AC21" s="121"/>
      <c r="AD21" s="142" t="s">
        <v>176</v>
      </c>
      <c r="AE21" s="137"/>
      <c r="AF21" s="137">
        <f>AD7</f>
        <v>34754.95</v>
      </c>
      <c r="AG21" s="57"/>
      <c r="AH21" s="121"/>
      <c r="AI21" s="136" t="s">
        <v>240</v>
      </c>
      <c r="AJ21" s="137">
        <f>(AK7/30)*9</f>
        <v>16.581</v>
      </c>
      <c r="AK21" s="137">
        <f t="shared" si="5"/>
        <v>34771.531</v>
      </c>
      <c r="AL21" s="57"/>
      <c r="AM21" s="142" t="s">
        <v>235</v>
      </c>
      <c r="AN21" s="137">
        <f>AO7</f>
        <v>55.27</v>
      </c>
      <c r="AO21" s="137">
        <f t="shared" si="6"/>
        <v>34810.22</v>
      </c>
      <c r="AP21" s="57"/>
      <c r="AQ21" s="57"/>
      <c r="AR21" s="121"/>
      <c r="AS21" s="142" t="s">
        <v>235</v>
      </c>
      <c r="AT21" s="137">
        <v>76.76</v>
      </c>
      <c r="AU21" s="137">
        <f t="shared" si="7"/>
        <v>34886.98</v>
      </c>
      <c r="AV21" s="57"/>
      <c r="AW21" s="121"/>
      <c r="AX21" s="143" t="s">
        <v>241</v>
      </c>
      <c r="AY21" s="144"/>
      <c r="AZ21" s="137">
        <f>AX7</f>
        <v>34886.98</v>
      </c>
      <c r="BA21" s="57"/>
      <c r="BB21" s="121"/>
      <c r="BC21" s="142" t="s">
        <v>235</v>
      </c>
      <c r="BD21" s="137">
        <v>1054.25</v>
      </c>
      <c r="BE21" s="137">
        <f t="shared" si="8"/>
        <v>35941.23</v>
      </c>
      <c r="BF21" s="57"/>
      <c r="BG21" s="143" t="s">
        <v>241</v>
      </c>
      <c r="BH21" s="137">
        <v>1054.25</v>
      </c>
      <c r="BI21" s="137">
        <f t="shared" si="9"/>
        <v>35941.23</v>
      </c>
      <c r="BJ21" s="57"/>
      <c r="BK21" s="57"/>
      <c r="BL21" s="121"/>
      <c r="BM21" s="143" t="s">
        <v>241</v>
      </c>
      <c r="BN21" s="137"/>
      <c r="BO21" s="140"/>
      <c r="BP21" s="57"/>
      <c r="BQ21" s="143" t="s">
        <v>241</v>
      </c>
      <c r="BR21" s="137">
        <v>1730.66</v>
      </c>
      <c r="BS21" s="140"/>
      <c r="BT21" s="57"/>
      <c r="BU21" s="141">
        <f t="shared" si="10"/>
        <v>37671.89</v>
      </c>
      <c r="BV21" s="121"/>
      <c r="BW21" s="143" t="s">
        <v>241</v>
      </c>
      <c r="BX21" s="144">
        <f>BY7</f>
        <v>-3575.67</v>
      </c>
      <c r="BY21" s="137">
        <f t="shared" si="11"/>
        <v>34096.22</v>
      </c>
      <c r="BZ21" s="57"/>
      <c r="CA21" s="121"/>
      <c r="CB21" s="143" t="s">
        <v>241</v>
      </c>
      <c r="CC21" s="144">
        <f>CD7</f>
        <v>2872.98</v>
      </c>
      <c r="CD21" s="137">
        <f t="shared" si="12"/>
        <v>36969.2</v>
      </c>
      <c r="CE21" s="57"/>
      <c r="CF21" s="133"/>
      <c r="CG21" s="145" t="s">
        <v>242</v>
      </c>
      <c r="CH21" s="144"/>
      <c r="CI21" s="137">
        <f>CG7</f>
        <v>36969.2</v>
      </c>
      <c r="CJ21" s="57"/>
      <c r="CK21" s="121"/>
      <c r="CL21" s="143" t="s">
        <v>242</v>
      </c>
      <c r="CM21" s="137"/>
      <c r="CN21" s="146"/>
      <c r="CO21" s="57"/>
      <c r="CP21" s="143" t="s">
        <v>242</v>
      </c>
      <c r="CQ21" s="137">
        <f>CR7</f>
        <v>2709.87</v>
      </c>
      <c r="CR21" s="146"/>
      <c r="CS21" s="57"/>
      <c r="CT21" s="141">
        <f t="shared" si="13"/>
        <v>39679.07</v>
      </c>
      <c r="CU21" s="121"/>
      <c r="CV21" s="145" t="s">
        <v>243</v>
      </c>
      <c r="CW21" s="144"/>
      <c r="CX21" s="137">
        <f>CV7</f>
        <v>39679.07</v>
      </c>
      <c r="CY21" s="57"/>
      <c r="CZ21" s="121"/>
      <c r="DA21" s="145" t="s">
        <v>243</v>
      </c>
      <c r="DB21" s="144"/>
      <c r="DC21" s="137">
        <f>DA7</f>
        <v>40266.67</v>
      </c>
      <c r="DD21" s="57"/>
      <c r="DE21" s="121"/>
      <c r="DF21" s="145" t="s">
        <v>243</v>
      </c>
      <c r="DG21" s="144"/>
      <c r="DH21" s="137">
        <f>DF7</f>
        <v>43943.66</v>
      </c>
      <c r="DI21" s="57"/>
      <c r="DJ21" s="121"/>
      <c r="DK21" s="147"/>
      <c r="DL21" s="144"/>
      <c r="DM21" s="137"/>
      <c r="DN21" s="57"/>
      <c r="DO21" s="121"/>
      <c r="DP21" s="15"/>
      <c r="DQ21" s="15"/>
      <c r="DR21" s="15"/>
      <c r="DS21" s="15"/>
      <c r="DT21" s="15"/>
      <c r="DU21" s="15"/>
      <c r="DV21" s="15"/>
    </row>
    <row r="22" ht="15.75" customHeight="1">
      <c r="A22" s="71"/>
      <c r="B22" s="1"/>
      <c r="C22" s="15">
        <f>SUM(C10:C21)</f>
        <v>513069.12</v>
      </c>
      <c r="D22" s="116"/>
      <c r="E22" s="149"/>
      <c r="F22" s="57">
        <f t="shared" ref="F22:G22" si="14">SUM(F10:F21)</f>
        <v>-58899.84</v>
      </c>
      <c r="G22" s="57">
        <f t="shared" si="14"/>
        <v>454169.28</v>
      </c>
      <c r="H22" s="116"/>
      <c r="I22" s="119"/>
      <c r="J22" s="1"/>
      <c r="K22" s="57">
        <f t="shared" ref="K22:L22" si="15">SUM(K10:K21)</f>
        <v>-21991.46367</v>
      </c>
      <c r="L22" s="57">
        <f t="shared" si="15"/>
        <v>432177.8163</v>
      </c>
      <c r="M22" s="1"/>
      <c r="N22" s="121"/>
      <c r="O22" s="1"/>
      <c r="P22" s="57">
        <f t="shared" ref="P22:Q22" si="16">SUM(P10:P21)</f>
        <v>-7292.978</v>
      </c>
      <c r="Q22" s="57">
        <f t="shared" si="16"/>
        <v>424884.8383</v>
      </c>
      <c r="R22" s="1"/>
      <c r="S22" s="121"/>
      <c r="T22" s="1"/>
      <c r="U22" s="57">
        <f>SUM(U10:U21)</f>
        <v>1150.4</v>
      </c>
      <c r="V22" s="1"/>
      <c r="W22" s="1"/>
      <c r="X22" s="1"/>
      <c r="Y22" s="57">
        <f t="shared" ref="Y22:Z22" si="17">SUM(Y10:Y21)</f>
        <v>4941.04</v>
      </c>
      <c r="Z22" s="57">
        <f t="shared" si="17"/>
        <v>0</v>
      </c>
      <c r="AA22" s="1"/>
      <c r="AB22" s="57">
        <f>SUM(AB10:AB21)</f>
        <v>430976.2783</v>
      </c>
      <c r="AC22" s="121"/>
      <c r="AD22" s="1"/>
      <c r="AE22" s="57">
        <f t="shared" ref="AE22:AF22" si="18">SUM(AE10:AE21)</f>
        <v>0</v>
      </c>
      <c r="AF22" s="57">
        <f t="shared" si="18"/>
        <v>417059.4</v>
      </c>
      <c r="AG22" s="1"/>
      <c r="AH22" s="121"/>
      <c r="AI22" s="1"/>
      <c r="AJ22" s="57">
        <f t="shared" ref="AJ22:AK22" si="19">SUM(AJ10:AJ21)</f>
        <v>16.581</v>
      </c>
      <c r="AK22" s="57">
        <f t="shared" si="19"/>
        <v>430992.8593</v>
      </c>
      <c r="AL22" s="1"/>
      <c r="AM22" s="1"/>
      <c r="AN22" s="57">
        <f t="shared" ref="AN22:AO22" si="20">SUM(AN10:AN21)</f>
        <v>663.24</v>
      </c>
      <c r="AO22" s="57">
        <f t="shared" si="20"/>
        <v>417722.64</v>
      </c>
      <c r="AP22" s="1"/>
      <c r="AQ22" s="1"/>
      <c r="AR22" s="121"/>
      <c r="AS22" s="1"/>
      <c r="AT22" s="57">
        <f t="shared" ref="AT22:AU22" si="21">SUM(AT10:AT21)</f>
        <v>243.0733333</v>
      </c>
      <c r="AU22" s="57">
        <f t="shared" si="21"/>
        <v>417965.7133</v>
      </c>
      <c r="AV22" s="1"/>
      <c r="AW22" s="121"/>
      <c r="AX22" s="149"/>
      <c r="AY22" s="57">
        <f t="shared" ref="AY22:AZ22" si="22">SUM(AY10:AY21)</f>
        <v>0</v>
      </c>
      <c r="AZ22" s="57">
        <f t="shared" si="22"/>
        <v>418643.76</v>
      </c>
      <c r="BA22" s="15"/>
      <c r="BB22" s="121"/>
      <c r="BC22" s="1"/>
      <c r="BD22" s="57">
        <f t="shared" ref="BD22:BE22" si="23">SUM(BD10:BD21)</f>
        <v>6325.5</v>
      </c>
      <c r="BE22" s="57">
        <f t="shared" si="23"/>
        <v>424291.2133</v>
      </c>
      <c r="BF22" s="1"/>
      <c r="BG22" s="1"/>
      <c r="BH22" s="57">
        <f t="shared" ref="BH22:BI22" si="24">SUM(BH10:BH21)</f>
        <v>12651</v>
      </c>
      <c r="BI22" s="57">
        <f t="shared" si="24"/>
        <v>431294.76</v>
      </c>
      <c r="BJ22" s="1"/>
      <c r="BK22" s="1"/>
      <c r="BL22" s="121"/>
      <c r="BM22" s="1"/>
      <c r="BN22" s="57">
        <f>SUM(BN10:BN21)</f>
        <v>1707.74</v>
      </c>
      <c r="BO22" s="1"/>
      <c r="BP22" s="1"/>
      <c r="BQ22" s="1"/>
      <c r="BR22" s="57">
        <f t="shared" ref="BR22:BS22" si="25">SUM(BR10:BR21)</f>
        <v>9707.55</v>
      </c>
      <c r="BS22" s="57">
        <f t="shared" si="25"/>
        <v>0</v>
      </c>
      <c r="BT22" s="1"/>
      <c r="BU22" s="57">
        <f>SUM(BU10:BU21)</f>
        <v>442710.05</v>
      </c>
      <c r="BV22" s="121"/>
      <c r="BW22" s="149"/>
      <c r="BX22" s="57">
        <f t="shared" ref="BX22:BY22" si="26">SUM(BX10:BX21)</f>
        <v>-14302.68</v>
      </c>
      <c r="BY22" s="57">
        <f t="shared" si="26"/>
        <v>428407.37</v>
      </c>
      <c r="BZ22" s="1"/>
      <c r="CA22" s="121"/>
      <c r="CB22" s="149"/>
      <c r="CC22" s="57">
        <f t="shared" ref="CC22:CD22" si="27">SUM(CC10:CC21)</f>
        <v>10630.026</v>
      </c>
      <c r="CD22" s="57">
        <f t="shared" si="27"/>
        <v>439037.396</v>
      </c>
      <c r="CE22" s="1"/>
      <c r="CF22" s="121"/>
      <c r="CG22" s="149"/>
      <c r="CH22" s="57">
        <f t="shared" ref="CH22:CI22" si="28">SUM(CH10:CH21)</f>
        <v>0</v>
      </c>
      <c r="CI22" s="57">
        <f t="shared" si="28"/>
        <v>443630.4</v>
      </c>
      <c r="CJ22" s="1"/>
      <c r="CK22" s="121"/>
      <c r="CL22" s="1"/>
      <c r="CM22" s="57">
        <f t="shared" ref="CM22:CN22" si="29">SUM(CM10:CM21)</f>
        <v>1318.458667</v>
      </c>
      <c r="CN22" s="150">
        <f t="shared" si="29"/>
        <v>0</v>
      </c>
      <c r="CO22" s="1"/>
      <c r="CP22" s="1"/>
      <c r="CQ22" s="57">
        <f t="shared" ref="CQ22:CR22" si="30">SUM(CQ10:CQ21)</f>
        <v>14813.956</v>
      </c>
      <c r="CR22" s="57">
        <f t="shared" si="30"/>
        <v>0</v>
      </c>
      <c r="CS22" s="1"/>
      <c r="CT22" s="57">
        <f>SUM(CT10:CT21)</f>
        <v>459762.8147</v>
      </c>
      <c r="CU22" s="121"/>
      <c r="DM22" s="151">
        <f>SUM(DM10:DM21)</f>
        <v>263661.96</v>
      </c>
    </row>
    <row r="23" ht="15.75" customHeight="1">
      <c r="A23" s="71"/>
      <c r="B23" s="1"/>
      <c r="C23" s="1"/>
      <c r="D23" s="116"/>
      <c r="E23" s="149"/>
      <c r="F23" s="1"/>
      <c r="G23" s="1"/>
      <c r="H23" s="116"/>
      <c r="I23" s="119"/>
      <c r="J23" s="1"/>
      <c r="K23" s="1"/>
      <c r="L23" s="1"/>
      <c r="M23" s="1"/>
      <c r="N23" s="121"/>
      <c r="O23" s="1"/>
      <c r="P23" s="1"/>
      <c r="Q23" s="1"/>
      <c r="R23" s="1"/>
      <c r="S23" s="121"/>
      <c r="T23" s="1"/>
      <c r="U23" s="1"/>
      <c r="V23" s="1"/>
      <c r="W23" s="1"/>
      <c r="X23" s="1"/>
      <c r="Y23" s="1"/>
      <c r="Z23" s="1"/>
      <c r="AA23" s="1"/>
      <c r="AB23" s="1"/>
      <c r="AC23" s="121"/>
      <c r="AD23" s="1"/>
      <c r="AE23" s="1"/>
      <c r="AF23" s="1"/>
      <c r="AG23" s="1"/>
      <c r="AH23" s="121"/>
      <c r="AI23" s="1"/>
      <c r="AJ23" s="1"/>
      <c r="AK23" s="1"/>
      <c r="AL23" s="1"/>
      <c r="AM23" s="1"/>
      <c r="AN23" s="1"/>
      <c r="AO23" s="1"/>
      <c r="AP23" s="1"/>
      <c r="AQ23" s="1"/>
      <c r="AR23" s="121"/>
      <c r="AS23" s="1"/>
      <c r="AT23" s="1"/>
      <c r="AU23" s="1"/>
      <c r="AV23" s="1"/>
      <c r="AW23" s="121"/>
      <c r="AX23" s="1"/>
      <c r="AY23" s="1"/>
      <c r="AZ23" s="1"/>
      <c r="BA23" s="1"/>
      <c r="BB23" s="121"/>
      <c r="BC23" s="15"/>
      <c r="BD23" s="15"/>
      <c r="BE23" s="15"/>
      <c r="BF23" s="15"/>
      <c r="BG23" s="15"/>
      <c r="BH23" s="15"/>
      <c r="BI23" s="15"/>
      <c r="BJ23" s="15"/>
      <c r="BK23" s="15"/>
      <c r="BL23" s="121"/>
      <c r="BM23" s="1"/>
      <c r="BN23" s="1"/>
      <c r="BO23" s="1"/>
      <c r="BP23" s="1"/>
      <c r="BQ23" s="1"/>
      <c r="BR23" s="1"/>
      <c r="BS23" s="1"/>
      <c r="BT23" s="1"/>
      <c r="BU23" s="1"/>
      <c r="BV23" s="121"/>
      <c r="BW23" s="1"/>
      <c r="BX23" s="1"/>
      <c r="BY23" s="1"/>
      <c r="BZ23" s="1"/>
      <c r="CA23" s="121"/>
      <c r="CB23" s="1"/>
      <c r="CC23" s="1"/>
      <c r="CD23" s="1"/>
      <c r="CE23" s="1"/>
      <c r="CF23" s="121"/>
      <c r="CG23" s="1"/>
      <c r="CH23" s="1"/>
      <c r="CI23" s="1"/>
      <c r="CJ23" s="1"/>
      <c r="CK23" s="121"/>
    </row>
    <row r="24" ht="15.75" customHeight="1">
      <c r="A24" s="71"/>
      <c r="B24" s="1"/>
      <c r="C24" s="1"/>
      <c r="D24" s="1"/>
      <c r="E24" s="1"/>
      <c r="F24" s="1"/>
      <c r="G24" s="1"/>
      <c r="H24" s="1"/>
      <c r="I24" s="119"/>
      <c r="J24" s="152">
        <v>43076.0</v>
      </c>
      <c r="K24" s="153" t="s">
        <v>244</v>
      </c>
      <c r="L24" s="1"/>
      <c r="M24" s="15"/>
      <c r="N24" s="15"/>
      <c r="O24" s="1"/>
      <c r="P24" s="1"/>
      <c r="Q24" s="1"/>
      <c r="R24" s="1"/>
      <c r="S24" s="15"/>
      <c r="T24" s="1"/>
      <c r="U24" s="1"/>
      <c r="V24" s="1"/>
      <c r="W24" s="1"/>
      <c r="X24" s="1"/>
      <c r="Y24" s="1"/>
      <c r="Z24" s="1"/>
      <c r="AA24" s="1"/>
      <c r="AB24" s="1"/>
      <c r="AC24" s="15"/>
      <c r="AD24" s="1"/>
      <c r="AE24" s="1"/>
      <c r="AF24" s="1"/>
      <c r="AG24" s="1"/>
      <c r="AH24" s="15"/>
      <c r="AI24" s="15"/>
      <c r="AJ24" s="15"/>
      <c r="AK24" s="15"/>
      <c r="AL24" s="15"/>
      <c r="AM24" s="1"/>
      <c r="AN24" s="1"/>
      <c r="AO24" s="1"/>
      <c r="AP24" s="1"/>
      <c r="AQ24" s="1"/>
      <c r="AR24" s="15"/>
      <c r="AS24" s="1"/>
      <c r="AT24" s="1"/>
      <c r="AU24" s="1"/>
      <c r="AV24" s="1"/>
      <c r="AW24" s="15"/>
      <c r="AX24" s="1"/>
      <c r="AY24" s="1"/>
      <c r="AZ24" s="1"/>
      <c r="BA24" s="1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5"/>
      <c r="CD24" s="1"/>
      <c r="CE24" s="1"/>
      <c r="CF24" s="1"/>
      <c r="CG24" s="1"/>
      <c r="CH24" s="1"/>
      <c r="CI24" s="1"/>
      <c r="CJ24" s="1"/>
      <c r="CK24" s="1"/>
    </row>
    <row r="25" ht="15.75" customHeight="1">
      <c r="A25" s="71"/>
      <c r="B25" s="1"/>
      <c r="C25" s="1"/>
      <c r="D25" s="1"/>
      <c r="E25" s="1"/>
      <c r="F25" s="1"/>
      <c r="G25" s="1"/>
      <c r="H25" s="1"/>
      <c r="I25" s="15"/>
      <c r="J25" s="154">
        <v>43100.0</v>
      </c>
      <c r="K25" s="155" t="s">
        <v>245</v>
      </c>
      <c r="L25" s="1"/>
      <c r="M25" s="15"/>
      <c r="N25" s="15"/>
      <c r="O25" s="1"/>
      <c r="P25" s="15"/>
      <c r="Q25" s="1"/>
      <c r="R25" s="1"/>
      <c r="S25" s="15"/>
      <c r="T25" s="1"/>
      <c r="U25" s="1"/>
      <c r="V25" s="1"/>
      <c r="W25" s="1"/>
      <c r="X25" s="1"/>
      <c r="Y25" s="1"/>
      <c r="Z25" s="1"/>
      <c r="AA25" s="1"/>
      <c r="AB25" s="1"/>
      <c r="AC25" s="15"/>
      <c r="AD25" s="1"/>
      <c r="AE25" s="1"/>
      <c r="AF25" s="1"/>
      <c r="AG25" s="1"/>
      <c r="AH25" s="15"/>
      <c r="AI25" s="156"/>
      <c r="AJ25" s="153" t="s">
        <v>244</v>
      </c>
      <c r="AK25" s="1"/>
      <c r="AL25" s="15"/>
      <c r="AM25" s="1"/>
      <c r="AN25" s="1"/>
      <c r="AO25" s="1"/>
      <c r="AP25" s="1"/>
      <c r="AQ25" s="1"/>
      <c r="AR25" s="15"/>
      <c r="AS25" s="1"/>
      <c r="AT25" s="1"/>
      <c r="AU25" s="1"/>
      <c r="AV25" s="1"/>
      <c r="AW25" s="15"/>
      <c r="AX25" s="1"/>
      <c r="AY25" s="1"/>
      <c r="AZ25" s="1"/>
      <c r="BA25" s="1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</row>
    <row r="26" ht="15.75" customHeight="1">
      <c r="A26" s="71"/>
      <c r="B26" s="1"/>
      <c r="C26" s="1"/>
      <c r="D26" s="1"/>
      <c r="E26" s="1"/>
      <c r="F26" s="1"/>
      <c r="G26" s="1"/>
      <c r="H26" s="1"/>
      <c r="I26" s="15"/>
      <c r="J26" s="157">
        <f>J24-J25</f>
        <v>-24</v>
      </c>
      <c r="K26" s="55" t="s">
        <v>171</v>
      </c>
      <c r="L26" s="1"/>
      <c r="M26" s="15"/>
      <c r="N26" s="15"/>
      <c r="O26" s="64"/>
      <c r="P26" s="15">
        <f>K7-12933.36</f>
        <v>402236.28</v>
      </c>
      <c r="Q26" s="1"/>
      <c r="R26" s="1"/>
      <c r="S26" s="15"/>
      <c r="T26" s="1"/>
      <c r="U26" s="1"/>
      <c r="V26" s="1"/>
      <c r="W26" s="1"/>
      <c r="X26" s="1"/>
      <c r="Y26" s="1"/>
      <c r="Z26" s="1"/>
      <c r="AA26" s="1"/>
      <c r="AB26" s="1"/>
      <c r="AC26" s="15"/>
      <c r="AD26" s="1"/>
      <c r="AE26" s="1"/>
      <c r="AF26" s="1"/>
      <c r="AG26" s="1"/>
      <c r="AH26" s="15"/>
      <c r="AI26" s="154"/>
      <c r="AJ26" s="155" t="s">
        <v>245</v>
      </c>
      <c r="AK26" s="1"/>
      <c r="AL26" s="15"/>
      <c r="AM26" s="1"/>
      <c r="AN26" s="1"/>
      <c r="AO26" s="1"/>
      <c r="AP26" s="1"/>
      <c r="AQ26" s="1"/>
      <c r="AR26" s="15"/>
      <c r="AS26" s="1"/>
      <c r="AT26" s="1"/>
      <c r="AU26" s="1"/>
      <c r="AV26" s="1"/>
      <c r="AW26" s="15"/>
      <c r="AX26" s="1"/>
      <c r="AY26" s="1"/>
      <c r="AZ26" s="1"/>
      <c r="BA26" s="1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</row>
    <row r="27" ht="15.75" customHeight="1">
      <c r="A27" s="71"/>
      <c r="B27" s="1"/>
      <c r="C27" s="1"/>
      <c r="D27" s="1"/>
      <c r="E27" s="1"/>
      <c r="F27" s="15"/>
      <c r="G27" s="1"/>
      <c r="H27" s="1"/>
      <c r="I27" s="15"/>
      <c r="J27" s="1"/>
      <c r="K27" s="155"/>
      <c r="L27" s="15"/>
      <c r="M27" s="15"/>
      <c r="N27" s="15"/>
      <c r="O27" s="1"/>
      <c r="P27" s="1"/>
      <c r="Q27" s="1"/>
      <c r="R27" s="1"/>
      <c r="S27" s="15"/>
      <c r="T27" s="1"/>
      <c r="U27" s="1"/>
      <c r="V27" s="1"/>
      <c r="W27" s="1"/>
      <c r="X27" s="1"/>
      <c r="Y27" s="1"/>
      <c r="Z27" s="1"/>
      <c r="AA27" s="1"/>
      <c r="AB27" s="1"/>
      <c r="AC27" s="15"/>
      <c r="AD27" s="1"/>
      <c r="AE27" s="1"/>
      <c r="AF27" s="1"/>
      <c r="AG27" s="1"/>
      <c r="AH27" s="15"/>
      <c r="AI27" s="157"/>
      <c r="AJ27" s="55" t="s">
        <v>171</v>
      </c>
      <c r="AK27" s="1"/>
      <c r="AL27" s="15"/>
      <c r="AM27" s="1"/>
      <c r="AN27" s="1"/>
      <c r="AO27" s="1"/>
      <c r="AP27" s="1"/>
      <c r="AQ27" s="1"/>
      <c r="AR27" s="15"/>
      <c r="AS27" s="1"/>
      <c r="AT27" s="1"/>
      <c r="AU27" s="1"/>
      <c r="AV27" s="1"/>
      <c r="AW27" s="15"/>
      <c r="AX27" s="1"/>
      <c r="AY27" s="1"/>
      <c r="AZ27" s="1"/>
      <c r="BA27" s="1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</row>
    <row r="28" ht="15.75" customHeight="1">
      <c r="A28" s="71"/>
      <c r="B28" s="1"/>
      <c r="C28" s="1"/>
      <c r="D28" s="1"/>
      <c r="E28" s="1"/>
      <c r="F28" s="1"/>
      <c r="G28" s="1"/>
      <c r="H28" s="1"/>
      <c r="I28" s="15"/>
      <c r="J28" s="158"/>
      <c r="K28" s="1"/>
      <c r="L28" s="1"/>
      <c r="M28" s="15"/>
      <c r="N28" s="15"/>
      <c r="O28" s="1"/>
      <c r="P28" s="1"/>
      <c r="Q28" s="1"/>
      <c r="R28" s="1"/>
      <c r="S28" s="15"/>
      <c r="T28" s="1"/>
      <c r="U28" s="1"/>
      <c r="V28" s="1"/>
      <c r="W28" s="1"/>
      <c r="X28" s="1"/>
      <c r="Y28" s="1"/>
      <c r="Z28" s="1"/>
      <c r="AA28" s="1"/>
      <c r="AB28" s="1"/>
      <c r="AC28" s="15"/>
      <c r="AD28" s="1"/>
      <c r="AE28" s="1"/>
      <c r="AF28" s="1"/>
      <c r="AG28" s="1"/>
      <c r="AH28" s="15"/>
      <c r="AI28" s="1"/>
      <c r="AJ28" s="155"/>
      <c r="AK28" s="1"/>
      <c r="AL28" s="15"/>
      <c r="AM28" s="1"/>
      <c r="AN28" s="1"/>
      <c r="AO28" s="1"/>
      <c r="AP28" s="1"/>
      <c r="AQ28" s="1"/>
      <c r="AR28" s="15"/>
      <c r="AS28" s="1"/>
      <c r="AT28" s="1"/>
      <c r="AU28" s="1"/>
      <c r="AV28" s="1"/>
      <c r="AW28" s="15"/>
      <c r="AX28" s="1"/>
      <c r="AY28" s="1"/>
      <c r="AZ28" s="1"/>
      <c r="BA28" s="1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</row>
    <row r="29" ht="15.75" customHeight="1">
      <c r="A29" s="71"/>
      <c r="B29" s="1"/>
      <c r="C29" s="1"/>
      <c r="D29" s="1"/>
      <c r="E29" s="1"/>
      <c r="F29" s="1"/>
      <c r="G29" s="1"/>
      <c r="H29" s="1"/>
      <c r="I29" s="15"/>
      <c r="J29" s="158"/>
      <c r="K29" s="153" t="s">
        <v>244</v>
      </c>
      <c r="L29" s="1"/>
      <c r="M29" s="15"/>
      <c r="N29" s="15"/>
      <c r="O29" s="1"/>
      <c r="P29" s="1"/>
      <c r="Q29" s="1"/>
      <c r="R29" s="1"/>
      <c r="S29" s="15"/>
      <c r="T29" s="1"/>
      <c r="U29" s="1"/>
      <c r="V29" s="1"/>
      <c r="W29" s="1"/>
      <c r="X29" s="1"/>
      <c r="Y29" s="1"/>
      <c r="Z29" s="1"/>
      <c r="AA29" s="1"/>
      <c r="AB29" s="1"/>
      <c r="AC29" s="15"/>
      <c r="AD29" s="1"/>
      <c r="AE29" s="1"/>
      <c r="AF29" s="1"/>
      <c r="AG29" s="1"/>
      <c r="AH29" s="15"/>
      <c r="AI29" s="158"/>
      <c r="AJ29" s="1"/>
      <c r="AK29" s="1"/>
      <c r="AL29" s="15"/>
      <c r="AM29" s="1"/>
      <c r="AN29" s="1"/>
      <c r="AO29" s="1"/>
      <c r="AP29" s="1"/>
      <c r="AQ29" s="1"/>
      <c r="AR29" s="15"/>
      <c r="AS29" s="1"/>
      <c r="AT29" s="1"/>
      <c r="AU29" s="1"/>
      <c r="AV29" s="1"/>
      <c r="AW29" s="15"/>
      <c r="AX29" s="1"/>
      <c r="AY29" s="1"/>
      <c r="AZ29" s="1"/>
      <c r="BA29" s="1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</row>
    <row r="30" ht="15.75" customHeight="1">
      <c r="A30" s="71"/>
      <c r="B30" s="1"/>
      <c r="C30" s="1"/>
      <c r="D30" s="1"/>
      <c r="E30" s="1"/>
      <c r="F30" s="1"/>
      <c r="G30" s="1"/>
      <c r="H30" s="1"/>
      <c r="I30" s="15"/>
      <c r="J30" s="159"/>
      <c r="K30" s="1" t="s">
        <v>246</v>
      </c>
      <c r="L30" s="1"/>
      <c r="M30" s="15"/>
      <c r="N30" s="15"/>
      <c r="O30" s="1"/>
      <c r="P30" s="1"/>
      <c r="Q30" s="1"/>
      <c r="R30" s="1"/>
      <c r="S30" s="15"/>
      <c r="T30" s="1"/>
      <c r="U30" s="1"/>
      <c r="V30" s="1"/>
      <c r="W30" s="1"/>
      <c r="X30" s="1"/>
      <c r="Y30" s="1"/>
      <c r="Z30" s="1"/>
      <c r="AA30" s="1"/>
      <c r="AB30" s="1"/>
      <c r="AC30" s="15"/>
      <c r="AD30" s="1"/>
      <c r="AE30" s="1"/>
      <c r="AF30" s="1"/>
      <c r="AG30" s="1"/>
      <c r="AH30" s="15"/>
      <c r="AI30" s="158"/>
      <c r="AJ30" s="153" t="s">
        <v>244</v>
      </c>
      <c r="AK30" s="1"/>
      <c r="AL30" s="15"/>
      <c r="AM30" s="1"/>
      <c r="AN30" s="1"/>
      <c r="AO30" s="1"/>
      <c r="AP30" s="1"/>
      <c r="AQ30" s="1"/>
      <c r="AR30" s="15"/>
      <c r="AS30" s="1"/>
      <c r="AT30" s="1"/>
      <c r="AU30" s="1"/>
      <c r="AV30" s="1"/>
      <c r="AW30" s="15"/>
      <c r="AX30" s="1"/>
      <c r="AY30" s="1"/>
      <c r="AZ30" s="1"/>
      <c r="BA30" s="1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</row>
    <row r="31" ht="15.75" customHeight="1">
      <c r="A31" s="71"/>
      <c r="B31" s="1"/>
      <c r="C31" s="1"/>
      <c r="D31" s="1"/>
      <c r="E31" s="1"/>
      <c r="F31" s="1"/>
      <c r="G31" s="1"/>
      <c r="H31" s="1"/>
      <c r="I31" s="15"/>
      <c r="J31" s="159"/>
      <c r="K31" s="1"/>
      <c r="L31" s="1"/>
      <c r="M31" s="15"/>
      <c r="N31" s="15"/>
      <c r="O31" s="1"/>
      <c r="P31" s="1"/>
      <c r="Q31" s="1"/>
      <c r="R31" s="1"/>
      <c r="S31" s="15"/>
      <c r="T31" s="1"/>
      <c r="U31" s="1"/>
      <c r="V31" s="1"/>
      <c r="W31" s="1"/>
      <c r="X31" s="1"/>
      <c r="Y31" s="1"/>
      <c r="Z31" s="1"/>
      <c r="AA31" s="1"/>
      <c r="AB31" s="1"/>
      <c r="AC31" s="15"/>
      <c r="AD31" s="1"/>
      <c r="AE31" s="1"/>
      <c r="AF31" s="1"/>
      <c r="AG31" s="1"/>
      <c r="AH31" s="15"/>
      <c r="AI31" s="159"/>
      <c r="AJ31" s="1" t="s">
        <v>246</v>
      </c>
      <c r="AK31" s="1"/>
      <c r="AL31" s="15"/>
      <c r="AM31" s="1"/>
      <c r="AN31" s="1"/>
      <c r="AO31" s="1"/>
      <c r="AP31" s="1"/>
      <c r="AQ31" s="1"/>
      <c r="AR31" s="15"/>
      <c r="AS31" s="1"/>
      <c r="AT31" s="1"/>
      <c r="AU31" s="1"/>
      <c r="AV31" s="1"/>
      <c r="AW31" s="15"/>
      <c r="AX31" s="1"/>
      <c r="AY31" s="1"/>
      <c r="AZ31" s="1"/>
      <c r="BA31" s="1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</sheetData>
  <mergeCells count="107">
    <mergeCell ref="AI4:AL4"/>
    <mergeCell ref="AM4:AP4"/>
    <mergeCell ref="T5:W5"/>
    <mergeCell ref="X5:AA5"/>
    <mergeCell ref="AD5:AG5"/>
    <mergeCell ref="AI5:AL5"/>
    <mergeCell ref="T3:AB3"/>
    <mergeCell ref="AC3:AC6"/>
    <mergeCell ref="AH3:AH6"/>
    <mergeCell ref="AI3:AL3"/>
    <mergeCell ref="AM3:AP3"/>
    <mergeCell ref="AR3:AR6"/>
    <mergeCell ref="T4:AB4"/>
    <mergeCell ref="AM5:AP5"/>
    <mergeCell ref="BC4:BK4"/>
    <mergeCell ref="BM4:BU4"/>
    <mergeCell ref="AS5:AV5"/>
    <mergeCell ref="AX5:BA5"/>
    <mergeCell ref="BC5:BF5"/>
    <mergeCell ref="BG5:BK5"/>
    <mergeCell ref="BM5:BP5"/>
    <mergeCell ref="BQ5:BT5"/>
    <mergeCell ref="AS3:AV3"/>
    <mergeCell ref="AW3:AW6"/>
    <mergeCell ref="BB3:BB6"/>
    <mergeCell ref="BC3:BK3"/>
    <mergeCell ref="BL3:BL6"/>
    <mergeCell ref="BV3:BV6"/>
    <mergeCell ref="AS4:AV4"/>
    <mergeCell ref="CG4:CJ4"/>
    <mergeCell ref="CL4:CT4"/>
    <mergeCell ref="CV4:CY4"/>
    <mergeCell ref="DA4:DD4"/>
    <mergeCell ref="CF3:CF6"/>
    <mergeCell ref="CB5:CE5"/>
    <mergeCell ref="CG5:CJ5"/>
    <mergeCell ref="CL5:CO5"/>
    <mergeCell ref="CP5:CS5"/>
    <mergeCell ref="CV5:CY5"/>
    <mergeCell ref="DF4:DI4"/>
    <mergeCell ref="DF5:DI5"/>
    <mergeCell ref="DA5:DD5"/>
    <mergeCell ref="DK5:DN5"/>
    <mergeCell ref="CA3:CA6"/>
    <mergeCell ref="CK3:CK6"/>
    <mergeCell ref="CU3:CU6"/>
    <mergeCell ref="CZ3:CZ6"/>
    <mergeCell ref="DE3:DE6"/>
    <mergeCell ref="DJ3:DJ6"/>
    <mergeCell ref="DO3:DO6"/>
    <mergeCell ref="DK3:DN3"/>
    <mergeCell ref="J5:M5"/>
    <mergeCell ref="O5:R5"/>
    <mergeCell ref="B3:D3"/>
    <mergeCell ref="E3:H3"/>
    <mergeCell ref="I3:I6"/>
    <mergeCell ref="J3:M3"/>
    <mergeCell ref="N3:N6"/>
    <mergeCell ref="S3:S6"/>
    <mergeCell ref="J4:M4"/>
    <mergeCell ref="B6:B7"/>
    <mergeCell ref="B8:C8"/>
    <mergeCell ref="E8:F8"/>
    <mergeCell ref="J8:K8"/>
    <mergeCell ref="O8:P8"/>
    <mergeCell ref="T8:U8"/>
    <mergeCell ref="X8:Y8"/>
    <mergeCell ref="AD8:AE8"/>
    <mergeCell ref="AI8:AJ8"/>
    <mergeCell ref="AM8:AN8"/>
    <mergeCell ref="AS8:AT8"/>
    <mergeCell ref="AX8:AY8"/>
    <mergeCell ref="BC8:BD8"/>
    <mergeCell ref="BG8:BH8"/>
    <mergeCell ref="CV8:CW8"/>
    <mergeCell ref="DA8:DB8"/>
    <mergeCell ref="DF8:DG8"/>
    <mergeCell ref="DK8:DL8"/>
    <mergeCell ref="BM8:BN8"/>
    <mergeCell ref="BQ8:BR8"/>
    <mergeCell ref="BW8:BX8"/>
    <mergeCell ref="CB8:CC8"/>
    <mergeCell ref="CG8:CH8"/>
    <mergeCell ref="CL8:CM8"/>
    <mergeCell ref="CP8:CQ8"/>
    <mergeCell ref="B4:D4"/>
    <mergeCell ref="E4:H4"/>
    <mergeCell ref="O3:R3"/>
    <mergeCell ref="O4:R4"/>
    <mergeCell ref="AD3:AG3"/>
    <mergeCell ref="AD4:AG4"/>
    <mergeCell ref="AX3:BA3"/>
    <mergeCell ref="AX4:BA4"/>
    <mergeCell ref="BW4:BZ4"/>
    <mergeCell ref="CB4:CE4"/>
    <mergeCell ref="BW5:BZ5"/>
    <mergeCell ref="B5:D5"/>
    <mergeCell ref="E5:H5"/>
    <mergeCell ref="DF3:DI3"/>
    <mergeCell ref="DK4:DN4"/>
    <mergeCell ref="BM3:BU3"/>
    <mergeCell ref="BW3:BZ3"/>
    <mergeCell ref="CB3:CE3"/>
    <mergeCell ref="CG3:CJ3"/>
    <mergeCell ref="CL3:CT3"/>
    <mergeCell ref="CV3:CY3"/>
    <mergeCell ref="DA3:DD3"/>
  </mergeCells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