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Contratos Campus Bambuí\LINDOURO\CONTRATO 75.2021\"/>
    </mc:Choice>
  </mc:AlternateContent>
  <bookViews>
    <workbookView xWindow="480" yWindow="30" windowWidth="22995" windowHeight="10050" activeTab="2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H3" i="3" l="1"/>
  <c r="G4" i="3"/>
  <c r="G3" i="3"/>
  <c r="H2" i="3"/>
  <c r="F4" i="3"/>
  <c r="H1" i="3"/>
  <c r="G10" i="3"/>
  <c r="I15" i="4"/>
  <c r="I13" i="4"/>
  <c r="H15" i="4"/>
  <c r="H13" i="4"/>
  <c r="G16" i="4"/>
  <c r="G15" i="4"/>
  <c r="G14" i="4"/>
  <c r="G13" i="4"/>
  <c r="E10" i="3"/>
  <c r="C27" i="3" l="1"/>
  <c r="G6" i="4" l="1"/>
  <c r="I10" i="3" l="1"/>
  <c r="V10" i="3" l="1"/>
  <c r="U13" i="3" s="1"/>
  <c r="G4" i="4"/>
  <c r="AA10" i="3"/>
  <c r="Z13" i="3" s="1"/>
  <c r="Q10" i="3"/>
  <c r="P13" i="3" s="1"/>
  <c r="K13" i="3"/>
  <c r="B2" i="4"/>
  <c r="G7" i="4"/>
  <c r="G5" i="4"/>
  <c r="V13" i="3" l="1"/>
  <c r="AA13" i="3" s="1"/>
  <c r="G8" i="4"/>
  <c r="N10" i="3" l="1"/>
  <c r="S10" i="3" s="1"/>
  <c r="X10" i="3" l="1"/>
  <c r="AC10" i="3" s="1"/>
  <c r="AH10" i="3" s="1"/>
  <c r="E28" i="2"/>
  <c r="B7" i="3" l="1"/>
  <c r="B6" i="3"/>
  <c r="G28" i="2"/>
  <c r="F28" i="2"/>
</calcChain>
</file>

<file path=xl/sharedStrings.xml><?xml version="1.0" encoding="utf-8"?>
<sst xmlns="http://schemas.openxmlformats.org/spreadsheetml/2006/main" count="139" uniqueCount="61">
  <si>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</si>
  <si>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</si>
  <si>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</si>
  <si>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</si>
  <si>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</si>
  <si>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</si>
  <si>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</si>
  <si>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</si>
  <si>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</si>
  <si>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</si>
  <si>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</si>
  <si>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</si>
  <si>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</si>
  <si>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</si>
  <si>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</si>
  <si>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</si>
  <si>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</si>
  <si>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UNID</t>
  </si>
  <si>
    <t>QUANT</t>
  </si>
  <si>
    <t>VALOR UNITÁRIO</t>
  </si>
  <si>
    <t>VALOR GLOBAL</t>
  </si>
  <si>
    <t>Unid</t>
  </si>
  <si>
    <t>Diferença Unitária</t>
  </si>
  <si>
    <t>Diferença Global</t>
  </si>
  <si>
    <t>1º</t>
  </si>
  <si>
    <t>2º</t>
  </si>
  <si>
    <t>3º</t>
  </si>
  <si>
    <t>4º</t>
  </si>
  <si>
    <t>Parcela nº</t>
  </si>
  <si>
    <t>Valor Parcela</t>
  </si>
  <si>
    <t>Vigência a partir de 12/08/2019</t>
  </si>
  <si>
    <t xml:space="preserve">Insumos para implementos </t>
  </si>
  <si>
    <t>Manutenção Preventiva e Corretiva Implementos Agrícolas</t>
  </si>
  <si>
    <t>H/T</t>
  </si>
  <si>
    <t>DESCRIÇÃO</t>
  </si>
  <si>
    <t>Manutenção Preventiva e Corretiva veículos pesados e máquinas</t>
  </si>
  <si>
    <t xml:space="preserve">Unid </t>
  </si>
  <si>
    <t>5º</t>
  </si>
  <si>
    <t>6º</t>
  </si>
  <si>
    <t>7º</t>
  </si>
  <si>
    <t>8º</t>
  </si>
  <si>
    <t>9º</t>
  </si>
  <si>
    <t>10º</t>
  </si>
  <si>
    <t>11º</t>
  </si>
  <si>
    <t>12º</t>
  </si>
  <si>
    <t xml:space="preserve">ADITIVO </t>
  </si>
  <si>
    <t>CONTRATO 75.2021</t>
  </si>
  <si>
    <t>22/11/2021 a 21/11/2022</t>
  </si>
  <si>
    <t>23209.004216/2021-46</t>
  </si>
  <si>
    <t xml:space="preserve">ADITIVO ACRÉSCIMO </t>
  </si>
  <si>
    <t>Vigência a partir de 15/06/2022</t>
  </si>
  <si>
    <t xml:space="preserve">TA 01/2022 -  - Vigência a partir de 15/16/2022 </t>
  </si>
  <si>
    <t xml:space="preserve">ITEM </t>
  </si>
  <si>
    <t xml:space="preserve">DESCRIÇÃO </t>
  </si>
  <si>
    <t xml:space="preserve">VALOR UNITÁRIO </t>
  </si>
  <si>
    <t>VALOR GOLOBAL</t>
  </si>
  <si>
    <t>Insumos para Veículos e máquinas</t>
  </si>
  <si>
    <t>35.00,00</t>
  </si>
  <si>
    <t>ADITIVO 01/2022</t>
  </si>
  <si>
    <t xml:space="preserve">ACRÉSCIMO </t>
  </si>
  <si>
    <t>23209.002657/2022-94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</si>
</sst>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0" fillId="0" borderId="1" xfId="0" applyBorder="1" applyAlignment="1">
      <alignment wrapText="1"/>
    </xf>
    <xf numFmtId="44" fontId="0" fillId="0" borderId="0" xfId="0" applyNumberFormat="1" applyFill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right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/>
    </xf>
    <xf numFmtId="43" fontId="0" fillId="0" borderId="1" xfId="0" applyNumberForma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43" fontId="0" fillId="0" borderId="1" xfId="0" applyNumberFormat="1" applyBorder="1" applyAlignment="1">
      <alignment horizontal="center"/>
    </xf>
    <xf numFmtId="43" fontId="0" fillId="0" borderId="1" xfId="0" applyNumberFormat="1" applyBorder="1" applyAlignment="1"/>
    <xf numFmtId="2" fontId="0" fillId="0" borderId="0" xfId="0" applyNumberFormat="1" applyFill="1" applyBorder="1"/>
    <xf numFmtId="2" fontId="0" fillId="0" borderId="0" xfId="0" applyNumberFormat="1" applyBorder="1"/>
    <xf numFmtId="2" fontId="0" fillId="0" borderId="0" xfId="1" applyNumberFormat="1" applyFont="1" applyFill="1" applyBorder="1"/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H15" sqref="H15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46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74"/>
      <c r="J3" s="74"/>
    </row>
    <row r="4" spans="2:10" x14ac:dyDescent="0.25">
      <c r="B4" s="22" t="s">
        <v>3</v>
      </c>
      <c r="C4" s="19"/>
      <c r="D4" s="23" t="s">
        <v>47</v>
      </c>
      <c r="E4" s="19">
        <v>137000</v>
      </c>
      <c r="F4" s="20"/>
      <c r="G4" s="21"/>
      <c r="H4" s="23" t="s">
        <v>48</v>
      </c>
      <c r="I4" s="5"/>
    </row>
    <row r="5" spans="2:10" x14ac:dyDescent="0.25">
      <c r="B5" s="67" t="s">
        <v>58</v>
      </c>
      <c r="C5" s="19" t="s">
        <v>59</v>
      </c>
      <c r="D5" s="23"/>
      <c r="E5" s="19">
        <v>13000</v>
      </c>
      <c r="F5" s="20">
        <v>0.25</v>
      </c>
      <c r="G5" s="21"/>
      <c r="H5" s="23" t="s">
        <v>60</v>
      </c>
      <c r="I5" s="5"/>
    </row>
    <row r="6" spans="2:10" x14ac:dyDescent="0.25">
      <c r="B6" s="67"/>
      <c r="C6" s="19"/>
      <c r="D6" s="23"/>
      <c r="E6" s="19"/>
      <c r="F6" s="20"/>
      <c r="G6" s="21"/>
      <c r="H6" s="23"/>
      <c r="I6" s="5"/>
    </row>
    <row r="7" spans="2:10" x14ac:dyDescent="0.25">
      <c r="B7" s="22"/>
      <c r="C7" s="19"/>
      <c r="D7" s="23"/>
      <c r="E7" s="19"/>
      <c r="F7" s="20"/>
      <c r="G7" s="21"/>
      <c r="H7" s="23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67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75" t="s">
        <v>10</v>
      </c>
      <c r="C28" s="76"/>
      <c r="D28" s="77"/>
      <c r="E28" s="26">
        <f>SUM(E4:E27)</f>
        <v>150000</v>
      </c>
      <c r="F28" s="27">
        <f>SUM(F4:F27)</f>
        <v>0.25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9"/>
  <sheetViews>
    <sheetView showGridLines="0" topLeftCell="A4" zoomScale="110" zoomScaleNormal="110" workbookViewId="0">
      <selection activeCell="J15" sqref="J15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5.42578125" customWidth="1"/>
    <col min="8" max="8" width="18.140625" style="58" customWidth="1"/>
    <col min="9" max="9" width="16.85546875" customWidth="1"/>
    <col min="10" max="10" width="22.140625" bestFit="1" customWidth="1"/>
  </cols>
  <sheetData>
    <row r="2" spans="2:9" x14ac:dyDescent="0.25">
      <c r="B2" s="79" t="str">
        <f>'Resumo do Contrato'!B3</f>
        <v>CONTRATO 75.2021</v>
      </c>
      <c r="C2" s="79"/>
      <c r="D2" s="79"/>
      <c r="E2" s="79"/>
      <c r="F2" s="79"/>
      <c r="G2" s="79"/>
    </row>
    <row r="3" spans="2:9" x14ac:dyDescent="0.25">
      <c r="B3" s="59" t="s">
        <v>15</v>
      </c>
      <c r="C3" s="59" t="s">
        <v>34</v>
      </c>
      <c r="D3" s="59" t="s">
        <v>17</v>
      </c>
      <c r="E3" s="59" t="s">
        <v>18</v>
      </c>
      <c r="F3" s="59" t="s">
        <v>19</v>
      </c>
      <c r="G3" s="59" t="s">
        <v>20</v>
      </c>
    </row>
    <row r="4" spans="2:9" ht="30" x14ac:dyDescent="0.25">
      <c r="B4" s="60">
        <v>1</v>
      </c>
      <c r="C4" s="72" t="s">
        <v>32</v>
      </c>
      <c r="D4" s="60" t="s">
        <v>33</v>
      </c>
      <c r="E4" s="60">
        <v>150</v>
      </c>
      <c r="F4" s="61">
        <v>130</v>
      </c>
      <c r="G4" s="61">
        <f>E4*F4</f>
        <v>19500</v>
      </c>
    </row>
    <row r="5" spans="2:9" x14ac:dyDescent="0.25">
      <c r="B5" s="60">
        <v>2</v>
      </c>
      <c r="C5" s="60" t="s">
        <v>31</v>
      </c>
      <c r="D5" s="60" t="s">
        <v>21</v>
      </c>
      <c r="E5" s="60">
        <v>1</v>
      </c>
      <c r="F5" s="61">
        <v>35000</v>
      </c>
      <c r="G5" s="61">
        <f t="shared" ref="G5:G7" si="0">E5*F5</f>
        <v>35000</v>
      </c>
    </row>
    <row r="6" spans="2:9" ht="45" x14ac:dyDescent="0.25">
      <c r="B6" s="60">
        <v>1</v>
      </c>
      <c r="C6" s="72" t="s">
        <v>35</v>
      </c>
      <c r="D6" s="60" t="s">
        <v>33</v>
      </c>
      <c r="E6" s="60">
        <v>250</v>
      </c>
      <c r="F6" s="61">
        <v>130</v>
      </c>
      <c r="G6" s="61">
        <f>E6*F6</f>
        <v>32500</v>
      </c>
    </row>
    <row r="7" spans="2:9" x14ac:dyDescent="0.25">
      <c r="B7" s="60">
        <v>2</v>
      </c>
      <c r="C7" s="60" t="s">
        <v>56</v>
      </c>
      <c r="D7" s="60" t="s">
        <v>36</v>
      </c>
      <c r="E7" s="60">
        <v>1</v>
      </c>
      <c r="F7" s="61">
        <v>50000</v>
      </c>
      <c r="G7" s="61">
        <f t="shared" si="0"/>
        <v>50000</v>
      </c>
    </row>
    <row r="8" spans="2:9" x14ac:dyDescent="0.25">
      <c r="B8" s="78" t="s">
        <v>16</v>
      </c>
      <c r="C8" s="78"/>
      <c r="D8" s="78"/>
      <c r="E8" s="78"/>
      <c r="F8" s="78"/>
      <c r="G8" s="62">
        <f>SUM(G4:G7)</f>
        <v>137000</v>
      </c>
    </row>
    <row r="11" spans="2:9" x14ac:dyDescent="0.25">
      <c r="B11" s="79" t="s">
        <v>51</v>
      </c>
      <c r="C11" s="79"/>
      <c r="D11" s="79"/>
      <c r="E11" s="79"/>
      <c r="F11" s="79"/>
      <c r="G11" s="79"/>
      <c r="H11" s="65" t="s">
        <v>22</v>
      </c>
      <c r="I11" s="66" t="s">
        <v>23</v>
      </c>
    </row>
    <row r="12" spans="2:9" x14ac:dyDescent="0.25">
      <c r="B12" s="59" t="s">
        <v>52</v>
      </c>
      <c r="C12" s="85" t="s">
        <v>53</v>
      </c>
      <c r="D12" s="59" t="s">
        <v>17</v>
      </c>
      <c r="E12" s="59" t="s">
        <v>18</v>
      </c>
      <c r="F12" s="59" t="s">
        <v>54</v>
      </c>
      <c r="G12" s="59" t="s">
        <v>55</v>
      </c>
      <c r="H12" s="61"/>
      <c r="I12" s="60"/>
    </row>
    <row r="13" spans="2:9" ht="30" x14ac:dyDescent="0.25">
      <c r="B13" s="60">
        <v>1</v>
      </c>
      <c r="C13" s="72" t="s">
        <v>32</v>
      </c>
      <c r="D13" s="60" t="s">
        <v>33</v>
      </c>
      <c r="E13" s="60">
        <v>187.5</v>
      </c>
      <c r="F13" s="61">
        <v>130</v>
      </c>
      <c r="G13" s="61">
        <f>E13*F13</f>
        <v>24375</v>
      </c>
      <c r="H13" s="91">
        <f>E13-E4</f>
        <v>37.5</v>
      </c>
      <c r="I13" s="92">
        <f>G13-G4</f>
        <v>4875</v>
      </c>
    </row>
    <row r="14" spans="2:9" x14ac:dyDescent="0.25">
      <c r="B14" s="60">
        <v>2</v>
      </c>
      <c r="C14" s="60" t="s">
        <v>31</v>
      </c>
      <c r="D14" s="60" t="s">
        <v>21</v>
      </c>
      <c r="E14" s="60">
        <v>1</v>
      </c>
      <c r="F14" s="89" t="s">
        <v>57</v>
      </c>
      <c r="G14" s="89" t="str">
        <f>F14</f>
        <v>35.00,00</v>
      </c>
      <c r="H14" s="92"/>
      <c r="I14" s="92"/>
    </row>
    <row r="15" spans="2:9" ht="29.25" customHeight="1" x14ac:dyDescent="0.25">
      <c r="B15" s="86">
        <v>1</v>
      </c>
      <c r="C15" s="87" t="s">
        <v>35</v>
      </c>
      <c r="D15" s="88" t="s">
        <v>33</v>
      </c>
      <c r="E15" s="86">
        <v>312.5</v>
      </c>
      <c r="F15" s="90">
        <v>130</v>
      </c>
      <c r="G15" s="90">
        <f>F15*E15</f>
        <v>40625</v>
      </c>
      <c r="H15" s="92">
        <f>E15-E6</f>
        <v>62.5</v>
      </c>
      <c r="I15" s="92">
        <f>G15-G6</f>
        <v>8125</v>
      </c>
    </row>
    <row r="16" spans="2:9" x14ac:dyDescent="0.25">
      <c r="B16" s="60">
        <v>2</v>
      </c>
      <c r="C16" s="60" t="s">
        <v>56</v>
      </c>
      <c r="D16" s="60" t="s">
        <v>21</v>
      </c>
      <c r="E16" s="60">
        <v>1</v>
      </c>
      <c r="F16" s="61">
        <v>50000</v>
      </c>
      <c r="G16" s="61">
        <f>F16</f>
        <v>50000</v>
      </c>
      <c r="H16" s="61"/>
      <c r="I16" s="61"/>
    </row>
    <row r="17" spans="2:7" x14ac:dyDescent="0.25">
      <c r="B17" s="63"/>
      <c r="C17" s="63"/>
      <c r="D17" s="63"/>
      <c r="E17" s="63"/>
      <c r="F17" s="63"/>
      <c r="G17" s="64"/>
    </row>
    <row r="19" spans="2:7" x14ac:dyDescent="0.25">
      <c r="G19" s="58"/>
    </row>
  </sheetData>
  <mergeCells count="3">
    <mergeCell ref="B2:G2"/>
    <mergeCell ref="B8:F8"/>
    <mergeCell ref="B11:G1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32"/>
  <sheetViews>
    <sheetView showGridLines="0" tabSelected="1" topLeftCell="A4" workbookViewId="0">
      <selection activeCell="H11" sqref="H11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69" customFormat="1" x14ac:dyDescent="0.25">
      <c r="F1" s="69">
        <v>44703</v>
      </c>
      <c r="G1" s="93">
        <v>11416.66</v>
      </c>
      <c r="H1" s="93">
        <f>G1/30</f>
        <v>380.55533333333335</v>
      </c>
      <c r="I1" s="95"/>
      <c r="N1" s="70"/>
      <c r="S1" s="70"/>
      <c r="X1" s="70"/>
      <c r="AC1" s="70"/>
      <c r="AH1" s="70"/>
    </row>
    <row r="2" spans="2:34" s="69" customFormat="1" x14ac:dyDescent="0.25">
      <c r="F2" s="69">
        <v>44726</v>
      </c>
      <c r="G2" s="93">
        <v>12500</v>
      </c>
      <c r="H2" s="93">
        <f>G2/30</f>
        <v>416.66666666666669</v>
      </c>
      <c r="I2" s="70"/>
      <c r="N2" s="70"/>
      <c r="S2" s="70"/>
      <c r="X2" s="70"/>
      <c r="AC2" s="70"/>
      <c r="AH2" s="70"/>
    </row>
    <row r="3" spans="2:34" s="69" customFormat="1" x14ac:dyDescent="0.25">
      <c r="F3" s="69">
        <v>44733</v>
      </c>
      <c r="G3" s="93">
        <f>H1*23</f>
        <v>8752.7726666666676</v>
      </c>
      <c r="H3" s="93">
        <f>G3+G4</f>
        <v>11669.439333333336</v>
      </c>
      <c r="I3" s="70"/>
      <c r="N3" s="70"/>
      <c r="S3" s="70"/>
      <c r="X3" s="70"/>
      <c r="AC3" s="70"/>
      <c r="AH3" s="70"/>
    </row>
    <row r="4" spans="2:34" s="71" customFormat="1" x14ac:dyDescent="0.25">
      <c r="F4" s="71">
        <f>F1-F2</f>
        <v>-23</v>
      </c>
      <c r="G4" s="94">
        <f>H2*7</f>
        <v>2916.666666666667</v>
      </c>
    </row>
    <row r="5" spans="2:34" s="71" customFormat="1" x14ac:dyDescent="0.25">
      <c r="F5" s="93">
        <v>7</v>
      </c>
      <c r="G5" s="94"/>
    </row>
    <row r="6" spans="2:34" s="35" customFormat="1" x14ac:dyDescent="0.25">
      <c r="B6" s="79" t="str">
        <f>'Resumo do Contrato'!B3</f>
        <v>CONTRATO 75.2021</v>
      </c>
      <c r="C6" s="79"/>
      <c r="D6" s="79"/>
      <c r="E6" s="80" t="s">
        <v>49</v>
      </c>
      <c r="F6" s="80"/>
      <c r="G6" s="80"/>
      <c r="H6" s="80"/>
      <c r="I6" s="81" t="s">
        <v>6</v>
      </c>
      <c r="J6" s="80" t="s">
        <v>45</v>
      </c>
      <c r="K6" s="80"/>
      <c r="L6" s="80"/>
      <c r="M6" s="80"/>
      <c r="N6" s="81" t="s">
        <v>6</v>
      </c>
      <c r="O6" s="80"/>
      <c r="P6" s="80"/>
      <c r="Q6" s="80"/>
      <c r="R6" s="80"/>
      <c r="S6" s="81" t="s">
        <v>6</v>
      </c>
      <c r="T6" s="80"/>
      <c r="U6" s="80"/>
      <c r="V6" s="80"/>
      <c r="W6" s="80"/>
      <c r="X6" s="81" t="s">
        <v>6</v>
      </c>
      <c r="Y6" s="80"/>
      <c r="Z6" s="80"/>
      <c r="AA6" s="80"/>
      <c r="AB6" s="80"/>
      <c r="AC6" s="81" t="s">
        <v>6</v>
      </c>
      <c r="AD6" s="80"/>
      <c r="AE6" s="80"/>
      <c r="AF6" s="80"/>
      <c r="AG6" s="80"/>
      <c r="AH6" s="81" t="s">
        <v>6</v>
      </c>
    </row>
    <row r="7" spans="2:34" s="35" customFormat="1" x14ac:dyDescent="0.25">
      <c r="B7" s="83" t="str">
        <f>'Resumo do Contrato'!D4</f>
        <v>22/11/2021 a 21/11/2022</v>
      </c>
      <c r="C7" s="83"/>
      <c r="D7" s="83"/>
      <c r="E7" s="80" t="s">
        <v>50</v>
      </c>
      <c r="F7" s="80"/>
      <c r="G7" s="80"/>
      <c r="H7" s="80"/>
      <c r="I7" s="81"/>
      <c r="J7" s="80"/>
      <c r="K7" s="80"/>
      <c r="L7" s="80"/>
      <c r="M7" s="80"/>
      <c r="N7" s="81"/>
      <c r="O7" s="80"/>
      <c r="P7" s="80"/>
      <c r="Q7" s="80"/>
      <c r="R7" s="80"/>
      <c r="S7" s="81"/>
      <c r="T7" s="80"/>
      <c r="U7" s="80"/>
      <c r="V7" s="80"/>
      <c r="W7" s="80"/>
      <c r="X7" s="81"/>
      <c r="Y7" s="80" t="s">
        <v>30</v>
      </c>
      <c r="Z7" s="80"/>
      <c r="AA7" s="80"/>
      <c r="AB7" s="80"/>
      <c r="AC7" s="81"/>
      <c r="AD7" s="80"/>
      <c r="AE7" s="80"/>
      <c r="AF7" s="80"/>
      <c r="AG7" s="80"/>
      <c r="AH7" s="81"/>
    </row>
    <row r="8" spans="2:34" s="35" customFormat="1" x14ac:dyDescent="0.25">
      <c r="B8" s="79"/>
      <c r="C8" s="79"/>
      <c r="D8" s="79"/>
      <c r="E8" s="80"/>
      <c r="F8" s="80"/>
      <c r="G8" s="80"/>
      <c r="H8" s="80"/>
      <c r="I8" s="81"/>
      <c r="J8" s="80"/>
      <c r="K8" s="80"/>
      <c r="L8" s="80"/>
      <c r="M8" s="80"/>
      <c r="N8" s="81"/>
      <c r="O8" s="80"/>
      <c r="P8" s="80"/>
      <c r="Q8" s="80"/>
      <c r="R8" s="80"/>
      <c r="S8" s="81"/>
      <c r="T8" s="80"/>
      <c r="U8" s="80"/>
      <c r="V8" s="80"/>
      <c r="W8" s="80"/>
      <c r="X8" s="81"/>
      <c r="Y8" s="80"/>
      <c r="Z8" s="80"/>
      <c r="AA8" s="80"/>
      <c r="AB8" s="80"/>
      <c r="AC8" s="81"/>
      <c r="AD8" s="80"/>
      <c r="AE8" s="80"/>
      <c r="AF8" s="80"/>
      <c r="AG8" s="80"/>
      <c r="AH8" s="81"/>
    </row>
    <row r="9" spans="2:34" s="36" customFormat="1" ht="30" x14ac:dyDescent="0.25">
      <c r="B9" s="84"/>
      <c r="C9" s="37" t="s">
        <v>7</v>
      </c>
      <c r="D9" s="37" t="s">
        <v>0</v>
      </c>
      <c r="E9" s="37" t="s">
        <v>11</v>
      </c>
      <c r="F9" s="37" t="s">
        <v>12</v>
      </c>
      <c r="G9" s="37" t="s">
        <v>23</v>
      </c>
      <c r="H9" s="38" t="s">
        <v>5</v>
      </c>
      <c r="I9" s="81"/>
      <c r="J9" s="37" t="s">
        <v>11</v>
      </c>
      <c r="K9" s="37" t="s">
        <v>12</v>
      </c>
      <c r="L9" s="37" t="s">
        <v>23</v>
      </c>
      <c r="M9" s="38" t="s">
        <v>5</v>
      </c>
      <c r="N9" s="81"/>
      <c r="O9" s="37" t="s">
        <v>11</v>
      </c>
      <c r="P9" s="37" t="s">
        <v>12</v>
      </c>
      <c r="Q9" s="37" t="s">
        <v>23</v>
      </c>
      <c r="R9" s="38" t="s">
        <v>5</v>
      </c>
      <c r="S9" s="81"/>
      <c r="T9" s="37" t="s">
        <v>11</v>
      </c>
      <c r="U9" s="37" t="s">
        <v>12</v>
      </c>
      <c r="V9" s="37" t="s">
        <v>23</v>
      </c>
      <c r="W9" s="38" t="s">
        <v>5</v>
      </c>
      <c r="X9" s="81"/>
      <c r="Y9" s="37" t="s">
        <v>11</v>
      </c>
      <c r="Z9" s="37" t="s">
        <v>12</v>
      </c>
      <c r="AA9" s="37" t="s">
        <v>23</v>
      </c>
      <c r="AB9" s="38" t="s">
        <v>5</v>
      </c>
      <c r="AC9" s="81"/>
      <c r="AD9" s="37" t="s">
        <v>11</v>
      </c>
      <c r="AE9" s="37" t="s">
        <v>12</v>
      </c>
      <c r="AF9" s="37" t="s">
        <v>23</v>
      </c>
      <c r="AG9" s="38" t="s">
        <v>5</v>
      </c>
      <c r="AH9" s="81"/>
    </row>
    <row r="10" spans="2:34" s="35" customFormat="1" x14ac:dyDescent="0.25">
      <c r="B10" s="84"/>
      <c r="C10" s="39"/>
      <c r="D10" s="40">
        <v>137000</v>
      </c>
      <c r="E10" s="40">
        <f>F10/12</f>
        <v>12500</v>
      </c>
      <c r="F10" s="40">
        <v>150000</v>
      </c>
      <c r="G10" s="40">
        <f>E10-C13</f>
        <v>1083.3400000000001</v>
      </c>
      <c r="H10" s="41">
        <v>13000</v>
      </c>
      <c r="I10" s="42">
        <f>H10+D10</f>
        <v>150000</v>
      </c>
      <c r="J10" s="40"/>
      <c r="K10" s="40"/>
      <c r="L10" s="40"/>
      <c r="M10" s="41"/>
      <c r="N10" s="42">
        <f>M10+I10</f>
        <v>150000</v>
      </c>
      <c r="O10" s="40"/>
      <c r="P10" s="40"/>
      <c r="Q10" s="40">
        <f>P10-K10</f>
        <v>0</v>
      </c>
      <c r="R10" s="41"/>
      <c r="S10" s="42">
        <f>R10+N10</f>
        <v>150000</v>
      </c>
      <c r="T10" s="40"/>
      <c r="U10" s="40"/>
      <c r="V10" s="40">
        <f>U10-P10</f>
        <v>0</v>
      </c>
      <c r="W10" s="41"/>
      <c r="X10" s="42">
        <f>W10+S10</f>
        <v>150000</v>
      </c>
      <c r="Y10" s="40"/>
      <c r="Z10" s="40"/>
      <c r="AA10" s="40">
        <f>Z10-U10</f>
        <v>0</v>
      </c>
      <c r="AB10" s="41"/>
      <c r="AC10" s="42">
        <f>AB10+X10</f>
        <v>150000</v>
      </c>
      <c r="AD10" s="40"/>
      <c r="AE10" s="40"/>
      <c r="AF10" s="40"/>
      <c r="AG10" s="41"/>
      <c r="AH10" s="42">
        <f>AG10+AC10</f>
        <v>150000</v>
      </c>
    </row>
    <row r="11" spans="2:34" s="35" customFormat="1" x14ac:dyDescent="0.25">
      <c r="B11" s="82" t="s">
        <v>13</v>
      </c>
      <c r="C11" s="82"/>
      <c r="D11" s="43"/>
      <c r="E11" s="82" t="s">
        <v>13</v>
      </c>
      <c r="F11" s="82"/>
      <c r="G11" s="44"/>
      <c r="H11" s="45"/>
      <c r="I11" s="45"/>
      <c r="J11" s="82" t="s">
        <v>13</v>
      </c>
      <c r="K11" s="82"/>
      <c r="L11" s="57"/>
      <c r="M11" s="45"/>
      <c r="N11" s="45"/>
      <c r="O11" s="82" t="s">
        <v>13</v>
      </c>
      <c r="P11" s="82"/>
      <c r="Q11" s="57"/>
      <c r="R11" s="45"/>
      <c r="S11" s="45"/>
      <c r="T11" s="82" t="s">
        <v>13</v>
      </c>
      <c r="U11" s="82"/>
      <c r="V11" s="57"/>
      <c r="W11" s="45"/>
      <c r="X11" s="45"/>
      <c r="Y11" s="82" t="s">
        <v>13</v>
      </c>
      <c r="Z11" s="82"/>
      <c r="AA11" s="57"/>
      <c r="AB11" s="45"/>
      <c r="AC11" s="45"/>
      <c r="AD11" s="82" t="s">
        <v>13</v>
      </c>
      <c r="AE11" s="82"/>
      <c r="AF11" s="57"/>
      <c r="AG11" s="45"/>
      <c r="AH11" s="45"/>
    </row>
    <row r="12" spans="2:34" s="46" customFormat="1" x14ac:dyDescent="0.25">
      <c r="B12" s="49" t="s">
        <v>28</v>
      </c>
      <c r="C12" s="47" t="s">
        <v>29</v>
      </c>
      <c r="D12" s="48"/>
      <c r="E12" s="49" t="s">
        <v>28</v>
      </c>
      <c r="F12" s="50" t="s">
        <v>14</v>
      </c>
      <c r="G12" s="50" t="s">
        <v>29</v>
      </c>
      <c r="H12" s="51"/>
      <c r="I12" s="45"/>
      <c r="J12" s="49" t="s">
        <v>28</v>
      </c>
      <c r="K12" s="50" t="s">
        <v>14</v>
      </c>
      <c r="L12" s="50" t="s">
        <v>29</v>
      </c>
      <c r="M12" s="51"/>
      <c r="N12" s="45"/>
      <c r="O12" s="49" t="s">
        <v>28</v>
      </c>
      <c r="P12" s="50" t="s">
        <v>14</v>
      </c>
      <c r="Q12" s="50" t="s">
        <v>29</v>
      </c>
      <c r="R12" s="51"/>
      <c r="S12" s="45"/>
      <c r="T12" s="49" t="s">
        <v>28</v>
      </c>
      <c r="U12" s="50" t="s">
        <v>14</v>
      </c>
      <c r="V12" s="50" t="s">
        <v>29</v>
      </c>
      <c r="W12" s="51"/>
      <c r="X12" s="45"/>
      <c r="Y12" s="49" t="s">
        <v>28</v>
      </c>
      <c r="Z12" s="50" t="s">
        <v>14</v>
      </c>
      <c r="AA12" s="50" t="s">
        <v>29</v>
      </c>
      <c r="AB12" s="51"/>
      <c r="AC12" s="45"/>
      <c r="AD12" s="49" t="s">
        <v>28</v>
      </c>
      <c r="AE12" s="50" t="s">
        <v>14</v>
      </c>
      <c r="AF12" s="50" t="s">
        <v>29</v>
      </c>
      <c r="AG12" s="51"/>
      <c r="AH12" s="45"/>
    </row>
    <row r="13" spans="2:34" s="35" customFormat="1" x14ac:dyDescent="0.25">
      <c r="B13" s="52" t="s">
        <v>24</v>
      </c>
      <c r="C13" s="53">
        <v>11416.66</v>
      </c>
      <c r="E13" s="52" t="s">
        <v>24</v>
      </c>
      <c r="F13" s="55"/>
      <c r="G13" s="55">
        <v>11416.66</v>
      </c>
      <c r="H13" s="56"/>
      <c r="I13" s="45"/>
      <c r="J13" s="52" t="s">
        <v>25</v>
      </c>
      <c r="K13" s="55">
        <f>(L10/360)*148</f>
        <v>0</v>
      </c>
      <c r="L13" s="55"/>
      <c r="M13" s="56"/>
      <c r="N13" s="45"/>
      <c r="O13" s="52" t="s">
        <v>26</v>
      </c>
      <c r="P13" s="55">
        <f>(Q10/360)*148</f>
        <v>0</v>
      </c>
      <c r="Q13" s="55"/>
      <c r="R13" s="56"/>
      <c r="S13" s="45"/>
      <c r="T13" s="52" t="s">
        <v>26</v>
      </c>
      <c r="U13" s="55">
        <f>V10</f>
        <v>0</v>
      </c>
      <c r="V13" s="55">
        <f>U13+Q13</f>
        <v>0</v>
      </c>
      <c r="W13" s="56"/>
      <c r="X13" s="45"/>
      <c r="Y13" s="52" t="s">
        <v>26</v>
      </c>
      <c r="Z13" s="55">
        <f>(AA10/365)*269</f>
        <v>0</v>
      </c>
      <c r="AA13" s="55">
        <f>Z13+V13</f>
        <v>0</v>
      </c>
      <c r="AB13" s="56"/>
      <c r="AC13" s="45"/>
      <c r="AD13" s="52" t="s">
        <v>27</v>
      </c>
      <c r="AE13" s="55"/>
      <c r="AF13" s="55"/>
      <c r="AG13" s="56"/>
      <c r="AH13" s="45"/>
    </row>
    <row r="14" spans="2:34" s="35" customFormat="1" x14ac:dyDescent="0.25">
      <c r="B14" s="52" t="s">
        <v>25</v>
      </c>
      <c r="C14" s="53">
        <v>11416.66</v>
      </c>
      <c r="E14" s="54" t="s">
        <v>25</v>
      </c>
      <c r="F14" s="55"/>
      <c r="G14" s="55">
        <v>11416.66</v>
      </c>
      <c r="H14" s="68"/>
      <c r="I14" s="45"/>
      <c r="J14" s="54"/>
      <c r="K14" s="55"/>
      <c r="L14" s="55"/>
      <c r="M14" s="68"/>
      <c r="N14" s="45"/>
      <c r="O14" s="54"/>
      <c r="P14" s="55"/>
      <c r="Q14" s="55"/>
      <c r="R14" s="68"/>
      <c r="S14" s="45"/>
      <c r="T14" s="54"/>
      <c r="U14" s="55"/>
      <c r="V14" s="55"/>
      <c r="W14" s="68"/>
      <c r="X14" s="45"/>
      <c r="Y14" s="54"/>
      <c r="Z14" s="55"/>
      <c r="AA14" s="55"/>
      <c r="AB14" s="68"/>
      <c r="AC14" s="45"/>
      <c r="AD14" s="54"/>
      <c r="AE14" s="55"/>
      <c r="AF14" s="55"/>
      <c r="AG14" s="68"/>
      <c r="AH14" s="45"/>
    </row>
    <row r="15" spans="2:34" s="35" customFormat="1" x14ac:dyDescent="0.25">
      <c r="B15" s="52" t="s">
        <v>26</v>
      </c>
      <c r="C15" s="53">
        <v>11416.66</v>
      </c>
      <c r="E15" s="54" t="s">
        <v>26</v>
      </c>
      <c r="F15" s="55"/>
      <c r="G15" s="55">
        <v>11416.66</v>
      </c>
      <c r="H15" s="68"/>
      <c r="I15" s="45"/>
      <c r="J15" s="54"/>
      <c r="K15" s="55"/>
      <c r="L15" s="55"/>
      <c r="M15" s="68"/>
      <c r="N15" s="45"/>
      <c r="O15" s="54"/>
      <c r="P15" s="55"/>
      <c r="Q15" s="55"/>
      <c r="R15" s="68"/>
      <c r="S15" s="45"/>
      <c r="T15" s="54"/>
      <c r="U15" s="55"/>
      <c r="V15" s="55"/>
      <c r="W15" s="68"/>
      <c r="X15" s="45"/>
      <c r="Y15" s="54"/>
      <c r="Z15" s="55"/>
      <c r="AA15" s="55"/>
      <c r="AB15" s="68"/>
      <c r="AC15" s="45"/>
      <c r="AD15" s="54"/>
      <c r="AE15" s="55"/>
      <c r="AF15" s="55"/>
      <c r="AG15" s="68"/>
      <c r="AH15" s="45"/>
    </row>
    <row r="16" spans="2:34" s="35" customFormat="1" x14ac:dyDescent="0.25">
      <c r="B16" s="52" t="s">
        <v>27</v>
      </c>
      <c r="C16" s="53">
        <v>11416.66</v>
      </c>
      <c r="E16" s="54" t="s">
        <v>27</v>
      </c>
      <c r="F16" s="55"/>
      <c r="G16" s="55">
        <v>11416.66</v>
      </c>
      <c r="H16" s="56"/>
      <c r="I16" s="45"/>
      <c r="J16" s="54"/>
      <c r="K16" s="55"/>
      <c r="L16" s="55"/>
      <c r="M16" s="56"/>
      <c r="N16" s="45"/>
      <c r="O16" s="54"/>
      <c r="P16" s="55"/>
      <c r="Q16" s="55"/>
      <c r="R16" s="56"/>
      <c r="S16" s="45"/>
      <c r="T16" s="54"/>
      <c r="U16" s="55"/>
      <c r="V16" s="55"/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 t="s">
        <v>37</v>
      </c>
      <c r="C17" s="53">
        <v>11416.66</v>
      </c>
      <c r="E17" s="52" t="s">
        <v>37</v>
      </c>
      <c r="F17" s="55"/>
      <c r="G17" s="55">
        <v>11416.66</v>
      </c>
      <c r="H17" s="56"/>
      <c r="I17" s="45"/>
      <c r="J17" s="54"/>
      <c r="K17" s="55"/>
      <c r="L17" s="55"/>
      <c r="M17" s="56"/>
      <c r="N17" s="45"/>
      <c r="O17" s="54"/>
      <c r="P17" s="55"/>
      <c r="Q17" s="55"/>
      <c r="R17" s="56"/>
      <c r="S17" s="45"/>
      <c r="T17" s="54"/>
      <c r="U17" s="55"/>
      <c r="V17" s="55"/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 t="s">
        <v>38</v>
      </c>
      <c r="C18" s="53">
        <v>11416.66</v>
      </c>
      <c r="E18" s="54" t="s">
        <v>38</v>
      </c>
      <c r="F18" s="55"/>
      <c r="G18" s="55">
        <v>11416.66</v>
      </c>
      <c r="H18" s="56"/>
      <c r="I18" s="45"/>
      <c r="J18" s="54"/>
      <c r="K18" s="55"/>
      <c r="L18" s="55"/>
      <c r="M18" s="56"/>
      <c r="N18" s="45"/>
      <c r="O18" s="54"/>
      <c r="P18" s="55"/>
      <c r="Q18" s="55"/>
      <c r="R18" s="56"/>
      <c r="S18" s="45"/>
      <c r="T18" s="54"/>
      <c r="U18" s="55"/>
      <c r="V18" s="55"/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 t="s">
        <v>39</v>
      </c>
      <c r="C19" s="53">
        <v>11416.66</v>
      </c>
      <c r="E19" s="54" t="s">
        <v>39</v>
      </c>
      <c r="F19" s="55"/>
      <c r="G19" s="55">
        <v>11669.44</v>
      </c>
      <c r="H19" s="56"/>
      <c r="I19" s="45"/>
      <c r="J19" s="54"/>
      <c r="K19" s="55"/>
      <c r="L19" s="55"/>
      <c r="M19" s="56"/>
      <c r="N19" s="45"/>
      <c r="O19" s="54"/>
      <c r="P19" s="55"/>
      <c r="Q19" s="55"/>
      <c r="R19" s="56"/>
      <c r="S19" s="45"/>
      <c r="T19" s="54"/>
      <c r="U19" s="55"/>
      <c r="V19" s="55"/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 t="s">
        <v>40</v>
      </c>
      <c r="C20" s="53">
        <v>11416.66</v>
      </c>
      <c r="E20" s="54" t="s">
        <v>40</v>
      </c>
      <c r="F20" s="55"/>
      <c r="G20" s="55">
        <v>12500</v>
      </c>
      <c r="H20" s="56"/>
      <c r="I20" s="45"/>
      <c r="J20" s="54"/>
      <c r="K20" s="55"/>
      <c r="L20" s="55"/>
      <c r="M20" s="56"/>
      <c r="N20" s="45"/>
      <c r="O20" s="54"/>
      <c r="P20" s="55"/>
      <c r="Q20" s="55"/>
      <c r="R20" s="56"/>
      <c r="S20" s="45"/>
      <c r="T20" s="54"/>
      <c r="U20" s="55"/>
      <c r="V20" s="55"/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 t="s">
        <v>41</v>
      </c>
      <c r="C21" s="53">
        <v>11416.66</v>
      </c>
      <c r="E21" s="52" t="s">
        <v>41</v>
      </c>
      <c r="F21" s="55"/>
      <c r="G21" s="55">
        <v>12500</v>
      </c>
      <c r="H21" s="56"/>
      <c r="I21" s="45"/>
      <c r="J21" s="54"/>
      <c r="K21" s="55"/>
      <c r="L21" s="55"/>
      <c r="M21" s="56"/>
      <c r="N21" s="45"/>
      <c r="O21" s="54"/>
      <c r="P21" s="55"/>
      <c r="Q21" s="55"/>
      <c r="R21" s="56"/>
      <c r="S21" s="45"/>
      <c r="T21" s="54"/>
      <c r="U21" s="55"/>
      <c r="V21" s="55"/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 t="s">
        <v>42</v>
      </c>
      <c r="C22" s="53">
        <v>11416.66</v>
      </c>
      <c r="E22" s="54" t="s">
        <v>42</v>
      </c>
      <c r="F22" s="55"/>
      <c r="G22" s="55">
        <v>12500</v>
      </c>
      <c r="H22" s="56"/>
      <c r="I22" s="45"/>
      <c r="J22" s="54"/>
      <c r="K22" s="55"/>
      <c r="L22" s="55"/>
      <c r="M22" s="56"/>
      <c r="N22" s="45"/>
      <c r="O22" s="54"/>
      <c r="P22" s="55"/>
      <c r="Q22" s="55"/>
      <c r="R22" s="56"/>
      <c r="S22" s="45"/>
      <c r="T22" s="54"/>
      <c r="U22" s="55"/>
      <c r="V22" s="55"/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 t="s">
        <v>43</v>
      </c>
      <c r="C23" s="53">
        <v>11416.66</v>
      </c>
      <c r="E23" s="54" t="s">
        <v>43</v>
      </c>
      <c r="F23" s="55"/>
      <c r="G23" s="55">
        <v>12500</v>
      </c>
      <c r="H23" s="56"/>
      <c r="I23" s="45"/>
      <c r="J23" s="54"/>
      <c r="K23" s="55"/>
      <c r="L23" s="55"/>
      <c r="M23" s="56"/>
      <c r="N23" s="45"/>
      <c r="O23" s="54"/>
      <c r="P23" s="55"/>
      <c r="Q23" s="55"/>
      <c r="R23" s="56"/>
      <c r="S23" s="45"/>
      <c r="T23" s="54"/>
      <c r="U23" s="55"/>
      <c r="V23" s="55"/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B24" s="52" t="s">
        <v>44</v>
      </c>
      <c r="C24" s="53">
        <v>11416.74</v>
      </c>
      <c r="E24" s="54" t="s">
        <v>44</v>
      </c>
      <c r="F24" s="55"/>
      <c r="G24" s="55">
        <v>12500</v>
      </c>
      <c r="H24" s="56"/>
      <c r="I24" s="45"/>
      <c r="J24" s="54"/>
      <c r="K24" s="55"/>
      <c r="L24" s="55"/>
      <c r="M24" s="56"/>
      <c r="N24" s="45"/>
      <c r="O24" s="54"/>
      <c r="P24" s="55"/>
      <c r="Q24" s="55"/>
      <c r="R24" s="56"/>
      <c r="S24" s="45"/>
      <c r="T24" s="54"/>
      <c r="U24" s="55"/>
      <c r="V24" s="55"/>
      <c r="W24" s="56"/>
      <c r="X24" s="45"/>
      <c r="Y24" s="54"/>
      <c r="Z24" s="55"/>
      <c r="AA24" s="55"/>
      <c r="AB24" s="56"/>
      <c r="AC24" s="45"/>
      <c r="AD24" s="54"/>
      <c r="AE24" s="55"/>
      <c r="AF24" s="55"/>
      <c r="AG24" s="56"/>
      <c r="AH24" s="45"/>
    </row>
    <row r="25" spans="2:34" s="35" customFormat="1" x14ac:dyDescent="0.25">
      <c r="I25" s="45"/>
      <c r="N25" s="45"/>
      <c r="S25" s="45"/>
      <c r="X25" s="45"/>
      <c r="AC25" s="45"/>
      <c r="AH25" s="45"/>
    </row>
    <row r="26" spans="2:34" x14ac:dyDescent="0.25">
      <c r="I26" s="45"/>
      <c r="N26" s="45"/>
      <c r="S26" s="45"/>
      <c r="X26" s="45"/>
      <c r="AC26" s="45"/>
      <c r="AH26" s="45"/>
    </row>
    <row r="27" spans="2:34" x14ac:dyDescent="0.25">
      <c r="C27" s="73">
        <f>SUM(C13:C24)</f>
        <v>137000.00000000003</v>
      </c>
      <c r="I27" s="45"/>
      <c r="N27" s="45"/>
      <c r="S27" s="45"/>
      <c r="X27" s="45"/>
      <c r="AC27" s="45"/>
      <c r="AH27" s="45"/>
    </row>
    <row r="32" spans="2:34" x14ac:dyDescent="0.25">
      <c r="C32" s="73"/>
    </row>
  </sheetData>
  <mergeCells count="35">
    <mergeCell ref="B11:C11"/>
    <mergeCell ref="E11:F11"/>
    <mergeCell ref="I6:I9"/>
    <mergeCell ref="B7:D7"/>
    <mergeCell ref="E7:H7"/>
    <mergeCell ref="B8:D8"/>
    <mergeCell ref="E8:H8"/>
    <mergeCell ref="B9:B10"/>
    <mergeCell ref="B6:D6"/>
    <mergeCell ref="E6:H6"/>
    <mergeCell ref="J6:M6"/>
    <mergeCell ref="N6:N9"/>
    <mergeCell ref="J7:M7"/>
    <mergeCell ref="J8:M8"/>
    <mergeCell ref="J11:K11"/>
    <mergeCell ref="O6:R6"/>
    <mergeCell ref="S6:S9"/>
    <mergeCell ref="O7:R7"/>
    <mergeCell ref="O8:R8"/>
    <mergeCell ref="O11:P11"/>
    <mergeCell ref="T6:W6"/>
    <mergeCell ref="X6:X9"/>
    <mergeCell ref="T7:W7"/>
    <mergeCell ref="T8:W8"/>
    <mergeCell ref="T11:U11"/>
    <mergeCell ref="Y6:AB6"/>
    <mergeCell ref="AC6:AC9"/>
    <mergeCell ref="Y7:AB7"/>
    <mergeCell ref="Y8:AB8"/>
    <mergeCell ref="Y11:Z11"/>
    <mergeCell ref="AD6:AG6"/>
    <mergeCell ref="AH6:AH9"/>
    <mergeCell ref="AD7:AG7"/>
    <mergeCell ref="AD8:AG8"/>
    <mergeCell ref="AD11:AE1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 Kamyla Alves Ribeiro</cp:lastModifiedBy>
  <dcterms:created xsi:type="dcterms:W3CDTF">2018-03-05T11:36:05Z</dcterms:created>
  <dcterms:modified xsi:type="dcterms:W3CDTF">2022-07-07T19:38:42Z</dcterms:modified>
</cp:coreProperties>
</file>