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ownloads\"/>
    </mc:Choice>
  </mc:AlternateContent>
  <xr:revisionPtr revIDLastSave="0" documentId="13_ncr:1_{72F5AA17-7BA4-4CDB-BED6-DDDCE3E07BE4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esumo do Contrato" sheetId="2" r:id="rId1"/>
    <sheet name="Resumo por item" sheetId="1" r:id="rId2"/>
    <sheet name="Cronograma" sheetId="4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O11" i="4" l="1"/>
  <c r="CO10" i="4"/>
  <c r="CM26" i="4"/>
  <c r="CM7" i="4"/>
  <c r="D168" i="1"/>
  <c r="G167" i="1"/>
  <c r="I167" i="1" s="1"/>
  <c r="F167" i="1"/>
  <c r="H167" i="1" s="1"/>
  <c r="F166" i="1"/>
  <c r="H166" i="1" s="1"/>
  <c r="F165" i="1"/>
  <c r="H165" i="1" s="1"/>
  <c r="F164" i="1"/>
  <c r="H164" i="1" s="1"/>
  <c r="F163" i="1"/>
  <c r="H163" i="1" s="1"/>
  <c r="F162" i="1"/>
  <c r="H162" i="1" s="1"/>
  <c r="G161" i="1"/>
  <c r="I161" i="1" s="1"/>
  <c r="F161" i="1"/>
  <c r="H161" i="1" s="1"/>
  <c r="F160" i="1"/>
  <c r="H160" i="1" s="1"/>
  <c r="CI26" i="4"/>
  <c r="CI7" i="4"/>
  <c r="CD26" i="4"/>
  <c r="CE22" i="4"/>
  <c r="CF21" i="4"/>
  <c r="CO21" i="4" s="1"/>
  <c r="CF20" i="4"/>
  <c r="CO20" i="4" s="1"/>
  <c r="CF19" i="4"/>
  <c r="CO19" i="4" s="1"/>
  <c r="CF18" i="4"/>
  <c r="CO18" i="4" s="1"/>
  <c r="CF17" i="4"/>
  <c r="CO17" i="4" s="1"/>
  <c r="CF16" i="4"/>
  <c r="CO16" i="4" s="1"/>
  <c r="CF15" i="4"/>
  <c r="CO15" i="4" s="1"/>
  <c r="CF14" i="4"/>
  <c r="CO14" i="4" s="1"/>
  <c r="CF13" i="4"/>
  <c r="CO13" i="4" s="1"/>
  <c r="CF12" i="4"/>
  <c r="CO12" i="4" s="1"/>
  <c r="CD7" i="4"/>
  <c r="CF7" i="4" s="1"/>
  <c r="BY26" i="4"/>
  <c r="BY7" i="4"/>
  <c r="D156" i="1"/>
  <c r="G155" i="1"/>
  <c r="F155" i="1"/>
  <c r="F154" i="1"/>
  <c r="F153" i="1"/>
  <c r="F152" i="1"/>
  <c r="F151" i="1"/>
  <c r="G151" i="1" s="1"/>
  <c r="F150" i="1"/>
  <c r="F149" i="1"/>
  <c r="F148" i="1"/>
  <c r="CO7" i="4" l="1"/>
  <c r="CK7" i="4"/>
  <c r="CJ13" i="4" s="1"/>
  <c r="CJ22" i="4" s="1"/>
  <c r="CL7" i="4" s="1"/>
  <c r="CN22" i="4"/>
  <c r="G166" i="1"/>
  <c r="I166" i="1" s="1"/>
  <c r="G165" i="1"/>
  <c r="I165" i="1" s="1"/>
  <c r="G164" i="1"/>
  <c r="I164" i="1" s="1"/>
  <c r="G163" i="1"/>
  <c r="I163" i="1" s="1"/>
  <c r="G162" i="1"/>
  <c r="I162" i="1" s="1"/>
  <c r="G160" i="1"/>
  <c r="I160" i="1" s="1"/>
  <c r="F168" i="1"/>
  <c r="H168" i="1"/>
  <c r="CF22" i="4"/>
  <c r="CG7" i="4" s="1"/>
  <c r="G153" i="1"/>
  <c r="G149" i="1"/>
  <c r="G148" i="1"/>
  <c r="G150" i="1"/>
  <c r="G152" i="1"/>
  <c r="G154" i="1"/>
  <c r="F156" i="1"/>
  <c r="BT26" i="4"/>
  <c r="BU22" i="4"/>
  <c r="BT7" i="4"/>
  <c r="CA7" i="4" s="1"/>
  <c r="BZ13" i="4" s="1"/>
  <c r="CK13" i="4" l="1"/>
  <c r="CP7" i="4"/>
  <c r="G168" i="1"/>
  <c r="I168" i="1"/>
  <c r="BZ22" i="4"/>
  <c r="CB7" i="4" s="1"/>
  <c r="G156" i="1"/>
  <c r="BR10" i="4"/>
  <c r="BV10" i="4" s="1"/>
  <c r="CA10" i="4" s="1"/>
  <c r="BR16" i="4"/>
  <c r="BV16" i="4" s="1"/>
  <c r="CA16" i="4" s="1"/>
  <c r="CK16" i="4" s="1"/>
  <c r="BR15" i="4"/>
  <c r="BV15" i="4" s="1"/>
  <c r="CA15" i="4" s="1"/>
  <c r="CK15" i="4" s="1"/>
  <c r="BR18" i="4"/>
  <c r="BV18" i="4" s="1"/>
  <c r="CA18" i="4" s="1"/>
  <c r="CK18" i="4" s="1"/>
  <c r="BR21" i="4"/>
  <c r="BV21" i="4" s="1"/>
  <c r="CA21" i="4" s="1"/>
  <c r="CK21" i="4" s="1"/>
  <c r="BR14" i="4"/>
  <c r="BV14" i="4" s="1"/>
  <c r="CA14" i="4" s="1"/>
  <c r="CK14" i="4" s="1"/>
  <c r="BR12" i="4"/>
  <c r="BV12" i="4" s="1"/>
  <c r="CA12" i="4" s="1"/>
  <c r="BR11" i="4"/>
  <c r="BV11" i="4" s="1"/>
  <c r="CA11" i="4" s="1"/>
  <c r="BR20" i="4"/>
  <c r="BV20" i="4" s="1"/>
  <c r="CA20" i="4" s="1"/>
  <c r="CK20" i="4" s="1"/>
  <c r="BR19" i="4"/>
  <c r="BV19" i="4" s="1"/>
  <c r="CA19" i="4" s="1"/>
  <c r="CK19" i="4" s="1"/>
  <c r="BR17" i="4"/>
  <c r="BV17" i="4" s="1"/>
  <c r="CA17" i="4" s="1"/>
  <c r="CK17" i="4" s="1"/>
  <c r="BR13" i="4"/>
  <c r="BV13" i="4" s="1"/>
  <c r="CA13" i="4" s="1"/>
  <c r="BJ7" i="4"/>
  <c r="BP7" i="4" s="1"/>
  <c r="BF7" i="4"/>
  <c r="BB7" i="4"/>
  <c r="AX7" i="4"/>
  <c r="BN26" i="4"/>
  <c r="BN7" i="4"/>
  <c r="BV7" i="4" s="1"/>
  <c r="BJ26" i="4"/>
  <c r="BF26" i="4"/>
  <c r="BB26" i="4"/>
  <c r="AX26" i="4"/>
  <c r="BD22" i="4"/>
  <c r="D144" i="1"/>
  <c r="G143" i="1"/>
  <c r="F143" i="1"/>
  <c r="F142" i="1"/>
  <c r="H154" i="1" s="1"/>
  <c r="F141" i="1"/>
  <c r="F140" i="1"/>
  <c r="F139" i="1"/>
  <c r="F138" i="1"/>
  <c r="F137" i="1"/>
  <c r="F136" i="1"/>
  <c r="H148" i="1" s="1"/>
  <c r="D132" i="1"/>
  <c r="F131" i="1"/>
  <c r="H131" i="1" s="1"/>
  <c r="F130" i="1"/>
  <c r="G130" i="1" s="1"/>
  <c r="F129" i="1"/>
  <c r="F128" i="1"/>
  <c r="F127" i="1"/>
  <c r="G127" i="1" s="1"/>
  <c r="F126" i="1"/>
  <c r="G126" i="1" s="1"/>
  <c r="F125" i="1"/>
  <c r="F124" i="1"/>
  <c r="D120" i="1"/>
  <c r="F119" i="1"/>
  <c r="F118" i="1"/>
  <c r="F117" i="1"/>
  <c r="F116" i="1"/>
  <c r="F115" i="1"/>
  <c r="F114" i="1"/>
  <c r="F113" i="1"/>
  <c r="F112" i="1"/>
  <c r="D108" i="1"/>
  <c r="F107" i="1"/>
  <c r="H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H100" i="1" s="1"/>
  <c r="D96" i="1"/>
  <c r="F95" i="1"/>
  <c r="F94" i="1"/>
  <c r="F93" i="1"/>
  <c r="F92" i="1"/>
  <c r="F91" i="1"/>
  <c r="F90" i="1"/>
  <c r="F89" i="1"/>
  <c r="F88" i="1"/>
  <c r="AK11" i="4"/>
  <c r="AP11" i="4" s="1"/>
  <c r="AK12" i="4"/>
  <c r="AK13" i="4"/>
  <c r="AP13" i="4" s="1"/>
  <c r="AK14" i="4"/>
  <c r="AP14" i="4" s="1"/>
  <c r="AK15" i="4"/>
  <c r="AP15" i="4" s="1"/>
  <c r="AK16" i="4"/>
  <c r="AP16" i="4" s="1"/>
  <c r="AK17" i="4"/>
  <c r="AP17" i="4" s="1"/>
  <c r="AK18" i="4"/>
  <c r="AP18" i="4" s="1"/>
  <c r="AK19" i="4"/>
  <c r="AP19" i="4" s="1"/>
  <c r="AK20" i="4"/>
  <c r="AP20" i="4" s="1"/>
  <c r="AK21" i="4"/>
  <c r="AP21" i="4" s="1"/>
  <c r="AK10" i="4"/>
  <c r="AP10" i="4" s="1"/>
  <c r="AB11" i="4"/>
  <c r="AB14" i="4"/>
  <c r="AB15" i="4"/>
  <c r="AB16" i="4"/>
  <c r="AB17" i="4"/>
  <c r="AB18" i="4"/>
  <c r="AB19" i="4"/>
  <c r="AB20" i="4"/>
  <c r="AB21" i="4"/>
  <c r="AB10" i="4"/>
  <c r="N26" i="4"/>
  <c r="BH7" i="4" l="1"/>
  <c r="BD7" i="4"/>
  <c r="I143" i="1"/>
  <c r="I155" i="1"/>
  <c r="H90" i="1"/>
  <c r="G100" i="1"/>
  <c r="G108" i="1" s="1"/>
  <c r="G107" i="1"/>
  <c r="H128" i="1"/>
  <c r="G131" i="1"/>
  <c r="G138" i="1"/>
  <c r="I150" i="1" s="1"/>
  <c r="H150" i="1"/>
  <c r="BL7" i="4"/>
  <c r="BV22" i="4"/>
  <c r="BW7" i="4" s="1"/>
  <c r="G137" i="1"/>
  <c r="I149" i="1" s="1"/>
  <c r="H149" i="1"/>
  <c r="H156" i="1" s="1"/>
  <c r="H125" i="1"/>
  <c r="H129" i="1"/>
  <c r="G139" i="1"/>
  <c r="I151" i="1" s="1"/>
  <c r="H151" i="1"/>
  <c r="G142" i="1"/>
  <c r="I154" i="1" s="1"/>
  <c r="G141" i="1"/>
  <c r="I153" i="1" s="1"/>
  <c r="H153" i="1"/>
  <c r="H92" i="1"/>
  <c r="H115" i="1"/>
  <c r="H119" i="1"/>
  <c r="G140" i="1"/>
  <c r="I152" i="1" s="1"/>
  <c r="H152" i="1"/>
  <c r="H143" i="1"/>
  <c r="H155" i="1"/>
  <c r="F144" i="1"/>
  <c r="G136" i="1"/>
  <c r="I148" i="1" s="1"/>
  <c r="H142" i="1"/>
  <c r="I142" i="1"/>
  <c r="G129" i="1"/>
  <c r="I141" i="1" s="1"/>
  <c r="H141" i="1"/>
  <c r="G128" i="1"/>
  <c r="H140" i="1"/>
  <c r="I139" i="1"/>
  <c r="H139" i="1"/>
  <c r="H138" i="1"/>
  <c r="F132" i="1"/>
  <c r="I138" i="1"/>
  <c r="G125" i="1"/>
  <c r="I137" i="1" s="1"/>
  <c r="H137" i="1"/>
  <c r="G124" i="1"/>
  <c r="I136" i="1" s="1"/>
  <c r="H136" i="1"/>
  <c r="H130" i="1"/>
  <c r="H127" i="1"/>
  <c r="H126" i="1"/>
  <c r="H124" i="1"/>
  <c r="H118" i="1"/>
  <c r="H117" i="1"/>
  <c r="H116" i="1"/>
  <c r="H114" i="1"/>
  <c r="F108" i="1"/>
  <c r="H113" i="1"/>
  <c r="H112" i="1"/>
  <c r="H102" i="1"/>
  <c r="H105" i="1"/>
  <c r="H106" i="1"/>
  <c r="I106" i="1"/>
  <c r="H104" i="1"/>
  <c r="H103" i="1"/>
  <c r="H101" i="1"/>
  <c r="G112" i="1"/>
  <c r="I124" i="1" s="1"/>
  <c r="G113" i="1"/>
  <c r="I113" i="1" s="1"/>
  <c r="G114" i="1"/>
  <c r="I114" i="1" s="1"/>
  <c r="G115" i="1"/>
  <c r="I115" i="1" s="1"/>
  <c r="G116" i="1"/>
  <c r="I116" i="1" s="1"/>
  <c r="G117" i="1"/>
  <c r="I117" i="1" s="1"/>
  <c r="G118" i="1"/>
  <c r="I118" i="1" s="1"/>
  <c r="G119" i="1"/>
  <c r="I119" i="1" s="1"/>
  <c r="F120" i="1"/>
  <c r="F96" i="1"/>
  <c r="G88" i="1"/>
  <c r="I100" i="1" s="1"/>
  <c r="G89" i="1"/>
  <c r="G90" i="1"/>
  <c r="G91" i="1"/>
  <c r="G92" i="1"/>
  <c r="G93" i="1"/>
  <c r="G94" i="1"/>
  <c r="G95" i="1"/>
  <c r="D84" i="1"/>
  <c r="F83" i="1"/>
  <c r="G83" i="1" s="1"/>
  <c r="F82" i="1"/>
  <c r="H82" i="1" s="1"/>
  <c r="F81" i="1"/>
  <c r="H81" i="1" s="1"/>
  <c r="F80" i="1"/>
  <c r="G80" i="1" s="1"/>
  <c r="H79" i="1"/>
  <c r="G79" i="1"/>
  <c r="F79" i="1"/>
  <c r="H91" i="1" s="1"/>
  <c r="F78" i="1"/>
  <c r="F77" i="1"/>
  <c r="G77" i="1" s="1"/>
  <c r="F76" i="1"/>
  <c r="H88" i="1" s="1"/>
  <c r="D72" i="1"/>
  <c r="F71" i="1"/>
  <c r="H71" i="1" s="1"/>
  <c r="F70" i="1"/>
  <c r="F69" i="1"/>
  <c r="H69" i="1" s="1"/>
  <c r="F68" i="1"/>
  <c r="H68" i="1" s="1"/>
  <c r="F67" i="1"/>
  <c r="F66" i="1"/>
  <c r="F65" i="1"/>
  <c r="H65" i="1" s="1"/>
  <c r="F64" i="1"/>
  <c r="H64" i="1" s="1"/>
  <c r="D60" i="1"/>
  <c r="F59" i="1"/>
  <c r="F58" i="1"/>
  <c r="H58" i="1" s="1"/>
  <c r="F57" i="1"/>
  <c r="F56" i="1"/>
  <c r="G56" i="1" s="1"/>
  <c r="F55" i="1"/>
  <c r="G55" i="1" s="1"/>
  <c r="F54" i="1"/>
  <c r="H54" i="1" s="1"/>
  <c r="F53" i="1"/>
  <c r="G53" i="1" s="1"/>
  <c r="F52" i="1"/>
  <c r="D48" i="1"/>
  <c r="F47" i="1"/>
  <c r="H47" i="1" s="1"/>
  <c r="F46" i="1"/>
  <c r="F45" i="1"/>
  <c r="F44" i="1"/>
  <c r="F43" i="1"/>
  <c r="H43" i="1" s="1"/>
  <c r="F42" i="1"/>
  <c r="F41" i="1"/>
  <c r="F40" i="1"/>
  <c r="D36" i="1"/>
  <c r="F35" i="1"/>
  <c r="F34" i="1"/>
  <c r="F33" i="1"/>
  <c r="F32" i="1"/>
  <c r="F31" i="1"/>
  <c r="F30" i="1"/>
  <c r="F29" i="1"/>
  <c r="F28" i="1"/>
  <c r="F23" i="1"/>
  <c r="F11" i="1"/>
  <c r="D12" i="1"/>
  <c r="B4" i="4"/>
  <c r="I89" i="1" l="1"/>
  <c r="H89" i="1"/>
  <c r="H96" i="1" s="1"/>
  <c r="H40" i="1"/>
  <c r="H44" i="1"/>
  <c r="H59" i="1"/>
  <c r="G71" i="1"/>
  <c r="I71" i="1" s="1"/>
  <c r="H77" i="1"/>
  <c r="I92" i="1"/>
  <c r="G144" i="1"/>
  <c r="I107" i="1"/>
  <c r="H41" i="1"/>
  <c r="H45" i="1"/>
  <c r="G59" i="1"/>
  <c r="H66" i="1"/>
  <c r="G69" i="1"/>
  <c r="H78" i="1"/>
  <c r="I95" i="1"/>
  <c r="I91" i="1"/>
  <c r="I126" i="1"/>
  <c r="I130" i="1"/>
  <c r="I140" i="1"/>
  <c r="H95" i="1"/>
  <c r="H93" i="1"/>
  <c r="H83" i="1"/>
  <c r="H42" i="1"/>
  <c r="H48" i="1" s="1"/>
  <c r="H46" i="1"/>
  <c r="H57" i="1"/>
  <c r="H67" i="1"/>
  <c r="H70" i="1"/>
  <c r="H76" i="1"/>
  <c r="H84" i="1" s="1"/>
  <c r="H80" i="1"/>
  <c r="I90" i="1"/>
  <c r="I127" i="1"/>
  <c r="I156" i="1"/>
  <c r="I131" i="1"/>
  <c r="H94" i="1"/>
  <c r="H144" i="1"/>
  <c r="I144" i="1"/>
  <c r="G132" i="1"/>
  <c r="I129" i="1"/>
  <c r="I128" i="1"/>
  <c r="H132" i="1"/>
  <c r="I125" i="1"/>
  <c r="H120" i="1"/>
  <c r="I102" i="1"/>
  <c r="I101" i="1"/>
  <c r="I103" i="1"/>
  <c r="I104" i="1"/>
  <c r="I105" i="1"/>
  <c r="H108" i="1"/>
  <c r="G120" i="1"/>
  <c r="I112" i="1"/>
  <c r="I120" i="1" s="1"/>
  <c r="G96" i="1"/>
  <c r="G82" i="1"/>
  <c r="I82" i="1" s="1"/>
  <c r="G81" i="1"/>
  <c r="I81" i="1" s="1"/>
  <c r="G78" i="1"/>
  <c r="G76" i="1"/>
  <c r="F84" i="1"/>
  <c r="G70" i="1"/>
  <c r="G68" i="1"/>
  <c r="I68" i="1" s="1"/>
  <c r="G67" i="1"/>
  <c r="I67" i="1" s="1"/>
  <c r="G66" i="1"/>
  <c r="I66" i="1" s="1"/>
  <c r="G65" i="1"/>
  <c r="I65" i="1" s="1"/>
  <c r="H72" i="1"/>
  <c r="G64" i="1"/>
  <c r="I64" i="1" s="1"/>
  <c r="F72" i="1"/>
  <c r="G58" i="1"/>
  <c r="G57" i="1"/>
  <c r="G54" i="1"/>
  <c r="F60" i="1"/>
  <c r="G52" i="1"/>
  <c r="H56" i="1"/>
  <c r="H55" i="1"/>
  <c r="I53" i="1"/>
  <c r="H53" i="1"/>
  <c r="H52" i="1"/>
  <c r="H60" i="1" s="1"/>
  <c r="G40" i="1"/>
  <c r="G41" i="1"/>
  <c r="G42" i="1"/>
  <c r="I42" i="1" s="1"/>
  <c r="G43" i="1"/>
  <c r="I43" i="1" s="1"/>
  <c r="G44" i="1"/>
  <c r="G45" i="1"/>
  <c r="G46" i="1"/>
  <c r="I46" i="1" s="1"/>
  <c r="G47" i="1"/>
  <c r="I47" i="1" s="1"/>
  <c r="F48" i="1"/>
  <c r="H35" i="1"/>
  <c r="G28" i="1"/>
  <c r="G29" i="1"/>
  <c r="G30" i="1"/>
  <c r="G31" i="1"/>
  <c r="G32" i="1"/>
  <c r="G33" i="1"/>
  <c r="G34" i="1"/>
  <c r="G35" i="1"/>
  <c r="F36" i="1"/>
  <c r="I76" i="1" l="1"/>
  <c r="I69" i="1"/>
  <c r="I54" i="1"/>
  <c r="I60" i="1" s="1"/>
  <c r="I94" i="1"/>
  <c r="I93" i="1"/>
  <c r="I83" i="1"/>
  <c r="I45" i="1"/>
  <c r="I41" i="1"/>
  <c r="I58" i="1"/>
  <c r="I44" i="1"/>
  <c r="I70" i="1"/>
  <c r="I72" i="1" s="1"/>
  <c r="I78" i="1"/>
  <c r="I88" i="1"/>
  <c r="I79" i="1"/>
  <c r="I80" i="1"/>
  <c r="I59" i="1"/>
  <c r="I77" i="1"/>
  <c r="I132" i="1"/>
  <c r="I108" i="1"/>
  <c r="I84" i="1"/>
  <c r="G84" i="1"/>
  <c r="G72" i="1"/>
  <c r="G60" i="1"/>
  <c r="I52" i="1"/>
  <c r="I57" i="1"/>
  <c r="I56" i="1"/>
  <c r="I55" i="1"/>
  <c r="G48" i="1"/>
  <c r="I40" i="1"/>
  <c r="G36" i="1"/>
  <c r="B3" i="4"/>
  <c r="I48" i="1" l="1"/>
  <c r="I96" i="1"/>
  <c r="AS7" i="4"/>
  <c r="AZ7" i="4" s="1"/>
  <c r="AS26" i="4"/>
  <c r="AT22" i="4"/>
  <c r="AU22" i="4"/>
  <c r="AV7" i="4" s="1"/>
  <c r="AN7" i="4"/>
  <c r="AN26" i="4"/>
  <c r="AI7" i="4"/>
  <c r="AI26" i="4"/>
  <c r="AD7" i="4"/>
  <c r="AD26" i="4"/>
  <c r="AF22" i="4"/>
  <c r="AG7" i="4" s="1"/>
  <c r="X26" i="4"/>
  <c r="X7" i="4"/>
  <c r="T7" i="4"/>
  <c r="T26" i="4"/>
  <c r="Z22" i="4"/>
  <c r="P22" i="4"/>
  <c r="AK7" i="4" l="1"/>
  <c r="AU7" i="4"/>
  <c r="AP7" i="4"/>
  <c r="AF7" i="4"/>
  <c r="AJ22" i="4"/>
  <c r="AL7" i="4" s="1"/>
  <c r="AE22" i="4"/>
  <c r="N7" i="4"/>
  <c r="J7" i="4"/>
  <c r="R16" i="4"/>
  <c r="R12" i="4"/>
  <c r="R11" i="4"/>
  <c r="R13" i="4"/>
  <c r="R14" i="4"/>
  <c r="R15" i="4"/>
  <c r="R17" i="4"/>
  <c r="R18" i="4"/>
  <c r="R19" i="4"/>
  <c r="R20" i="4"/>
  <c r="R21" i="4"/>
  <c r="E26" i="4"/>
  <c r="AO12" i="4" l="1"/>
  <c r="AP12" i="4" s="1"/>
  <c r="AP22" i="4" s="1"/>
  <c r="AO22" i="4"/>
  <c r="AQ7" i="4" s="1"/>
  <c r="Z7" i="4"/>
  <c r="Y13" i="4" s="1"/>
  <c r="V7" i="4"/>
  <c r="J26" i="4"/>
  <c r="E7" i="4"/>
  <c r="P7" i="4" s="1"/>
  <c r="C7" i="4"/>
  <c r="U13" i="4" l="1"/>
  <c r="AB13" i="4" s="1"/>
  <c r="U12" i="4"/>
  <c r="AB12" i="4" s="1"/>
  <c r="Y22" i="4"/>
  <c r="AA7" i="4" s="1"/>
  <c r="O22" i="4"/>
  <c r="Q7" i="4" s="1"/>
  <c r="G7" i="4"/>
  <c r="L7" i="4"/>
  <c r="AB22" i="4" l="1"/>
  <c r="U22" i="4"/>
  <c r="W7" i="4" s="1"/>
  <c r="AB7" i="4" s="1"/>
  <c r="R10" i="4"/>
  <c r="K22" i="4"/>
  <c r="M7" i="4" s="1"/>
  <c r="R7" i="4" s="1"/>
  <c r="F22" i="4"/>
  <c r="G22" i="4"/>
  <c r="H7" i="4" s="1"/>
  <c r="I7" i="4" l="1"/>
  <c r="S7" i="4" s="1"/>
  <c r="R22" i="4"/>
  <c r="F8" i="2"/>
  <c r="AC7" i="4" l="1"/>
  <c r="AH7" i="4" s="1"/>
  <c r="AM7" i="4" s="1"/>
  <c r="AR7" i="4" s="1"/>
  <c r="AW7" i="4" l="1"/>
  <c r="H20" i="2"/>
  <c r="G20" i="2"/>
  <c r="E20" i="2"/>
  <c r="F17" i="2"/>
  <c r="F18" i="2"/>
  <c r="F19" i="2"/>
  <c r="BC22" i="4" l="1"/>
  <c r="BE7" i="4" s="1"/>
  <c r="F15" i="2"/>
  <c r="BK22" i="4" l="1"/>
  <c r="BM7" i="4" s="1"/>
  <c r="BG22" i="4"/>
  <c r="BI7" i="4" s="1"/>
  <c r="AY22" i="4"/>
  <c r="BA7" i="4" s="1"/>
  <c r="BR22" i="4"/>
  <c r="F11" i="2"/>
  <c r="F12" i="2"/>
  <c r="F13" i="2"/>
  <c r="BO22" i="4" l="1"/>
  <c r="BQ7" i="4" s="1"/>
  <c r="BR7" i="4" s="1"/>
  <c r="BS7" i="4" s="1"/>
  <c r="BX7" i="4" s="1"/>
  <c r="CC7" i="4" s="1"/>
  <c r="CH7" i="4" s="1"/>
  <c r="CQ7" i="4" s="1"/>
  <c r="F16" i="2"/>
  <c r="F5" i="2"/>
  <c r="F6" i="2"/>
  <c r="F7" i="2"/>
  <c r="F9" i="2"/>
  <c r="F10" i="2"/>
  <c r="F14" i="2"/>
  <c r="F4" i="2" l="1"/>
  <c r="F20" i="2" s="1"/>
  <c r="D24" i="1" l="1"/>
  <c r="F22" i="1"/>
  <c r="H34" i="1" s="1"/>
  <c r="F21" i="1"/>
  <c r="H33" i="1" s="1"/>
  <c r="F20" i="1"/>
  <c r="H32" i="1" s="1"/>
  <c r="F19" i="1"/>
  <c r="H31" i="1" s="1"/>
  <c r="F18" i="1"/>
  <c r="H30" i="1" s="1"/>
  <c r="F17" i="1"/>
  <c r="H29" i="1" s="1"/>
  <c r="F16" i="1"/>
  <c r="H28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G11" i="1"/>
  <c r="F4" i="1"/>
  <c r="H36" i="1" l="1"/>
  <c r="H16" i="1"/>
  <c r="H19" i="1"/>
  <c r="H23" i="1"/>
  <c r="H21" i="1"/>
  <c r="H17" i="1"/>
  <c r="G4" i="1"/>
  <c r="G12" i="1" s="1"/>
  <c r="F12" i="1"/>
  <c r="G18" i="1"/>
  <c r="I30" i="1" s="1"/>
  <c r="G22" i="1"/>
  <c r="I34" i="1" s="1"/>
  <c r="G19" i="1"/>
  <c r="I31" i="1" s="1"/>
  <c r="G23" i="1"/>
  <c r="I35" i="1" s="1"/>
  <c r="G16" i="1"/>
  <c r="I28" i="1" s="1"/>
  <c r="F24" i="1"/>
  <c r="G20" i="1"/>
  <c r="I32" i="1" s="1"/>
  <c r="H22" i="1"/>
  <c r="H20" i="1"/>
  <c r="H18" i="1"/>
  <c r="G17" i="1"/>
  <c r="I29" i="1" s="1"/>
  <c r="G21" i="1"/>
  <c r="I33" i="1" s="1"/>
  <c r="I36" i="1" l="1"/>
  <c r="I23" i="1"/>
  <c r="I18" i="1"/>
  <c r="I21" i="1"/>
  <c r="I22" i="1"/>
  <c r="I19" i="1"/>
  <c r="I17" i="1"/>
  <c r="I20" i="1"/>
  <c r="H24" i="1"/>
  <c r="G24" i="1"/>
  <c r="I16" i="1"/>
  <c r="I24" i="1" l="1"/>
</calcChain>
</file>

<file path=xl/sharedStrings.xml><?xml version="1.0" encoding="utf-8"?>
<sst xmlns="http://schemas.openxmlformats.org/spreadsheetml/2006/main" count="719" uniqueCount="172">
  <si>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</si>
  <si>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</si>
  <si>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</si>
  <si>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</si>
  <si>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</si>
  <si>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</si>
  <si>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</si>
  <si>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</si>
  <si>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</si>
  <si>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</si>
  <si>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</si>
  <si>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</si>
  <si>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</si>
  <si>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</si>
  <si>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</si>
  <si>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DIFERENÇA MENSAL DOS VALORES</t>
  </si>
  <si>
    <t>DIFERENÇA ANUAL DOS VALORES</t>
  </si>
  <si>
    <t>Repactuação</t>
  </si>
  <si>
    <t>SEI Nº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</si>
  <si>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</si>
  <si>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</si>
  <si>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</si>
  <si>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</si>
  <si>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</si>
  <si>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</si>
  <si>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</si>
  <si>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</si>
  <si>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</si>
  <si>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</si>
  <si>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Inserir data fim da parcela proporcional</t>
  </si>
  <si>
    <t>Valor do Período</t>
  </si>
  <si>
    <t>2º</t>
  </si>
  <si>
    <t>3º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</si>
  <si>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</si>
  <si>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</si>
  <si>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</si>
  <si>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</si>
  <si>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</si>
  <si>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</si>
  <si>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</si>
  <si>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</si>
  <si>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</si>
  <si>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</si>
  <si>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</si>
  <si>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</si>
  <si>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ultimo dia do período calculado</t>
  </si>
  <si>
    <t>entende-se do período proporcional</t>
  </si>
  <si>
    <t>d-1 do INÍCIO do período calculado</t>
  </si>
  <si>
    <t>-</t>
  </si>
  <si>
    <t>Novo Contrato</t>
  </si>
  <si>
    <t>Valor inicial do Contrato - 20/09/2017</t>
  </si>
  <si>
    <t>05/10/2017 a 04/10/2018</t>
  </si>
  <si>
    <t>Apostilamento 01/2017 - 09/10/2017</t>
  </si>
  <si>
    <t>Alteração contratual - Texto</t>
  </si>
  <si>
    <t>Aditivo 01/2018 - 10/08/2018</t>
  </si>
  <si>
    <t>Prorrogação</t>
  </si>
  <si>
    <t>05/10/2018 a 04/10/2019</t>
  </si>
  <si>
    <t>23718.000535/2018-37</t>
  </si>
  <si>
    <t>Apostilamento 02/2018 - 14/09/2018</t>
  </si>
  <si>
    <t>23718.000520/2018-08</t>
  </si>
  <si>
    <t>Apostilamento 03/2019 - 27/08/2019</t>
  </si>
  <si>
    <t>Aditivo 02/2019 - 25/09/2019</t>
  </si>
  <si>
    <t>05/10/2019 a 04/10/2020</t>
  </si>
  <si>
    <t>23718.000606/2019-82</t>
  </si>
  <si>
    <t>23718.000546/2019-06</t>
  </si>
  <si>
    <t>Apostilamento 04/2019 - 06/11/2019</t>
  </si>
  <si>
    <t>Aditivo 03/2020 - 01/04/2020</t>
  </si>
  <si>
    <t>Reequilíbrio</t>
  </si>
  <si>
    <t>23718.000099/2020-11</t>
  </si>
  <si>
    <t>23718.000430/2020-01</t>
  </si>
  <si>
    <t>Aditivo 04/2020 - 17/08/2020</t>
  </si>
  <si>
    <t>05/10/2020 a 04/10/2021</t>
  </si>
  <si>
    <t>Contrato 056.2017.PNR</t>
  </si>
  <si>
    <t>CONTRATO 056.2017.PNR</t>
  </si>
  <si>
    <t>Auxiliar de Limpeza I</t>
  </si>
  <si>
    <t>Auxiliar de Limpeza II (com insalubridade)</t>
  </si>
  <si>
    <t>Motorista (Carteira D)</t>
  </si>
  <si>
    <t>Zelador</t>
  </si>
  <si>
    <t>Vigia Diurno</t>
  </si>
  <si>
    <t>Vigia Noturno</t>
  </si>
  <si>
    <t>Recepcionista</t>
  </si>
  <si>
    <t>Diárias, horas extras e adicional noturno para motorista</t>
  </si>
  <si>
    <t>Apostilamento 02/2018 - 1ª Parte - Janeiro 2018 a Fevereiro 2018</t>
  </si>
  <si>
    <t>Apostilamento 02/2018 - 2ª Parte - A partir de Março 2018</t>
  </si>
  <si>
    <t>Apostilamento 03/2019 - 1ª Parte - De 01/01/2019 a 31/01/2019</t>
  </si>
  <si>
    <t>Apostilamento 03/2019 - 2ª Parte - A partir de 01/02/2019</t>
  </si>
  <si>
    <t>Aditivo 01/2018 - Prorrogação</t>
  </si>
  <si>
    <t>1ª Parte - Janeiro 2018 a Fevereiro 2018</t>
  </si>
  <si>
    <t>2ª Parte - A partir de Março 2018</t>
  </si>
  <si>
    <t>Apostilamento 02/2018 - Repactuação</t>
  </si>
  <si>
    <t>Apostilamento 03/2019 - Repactuação</t>
  </si>
  <si>
    <t>1ª Parte - De 01/01/2019 a 31/01/2019</t>
  </si>
  <si>
    <t>2ª Parte - A partir de 01/02/2019</t>
  </si>
  <si>
    <t>Aditivo 02/2019 - Prorrogação</t>
  </si>
  <si>
    <t>Vigência de 05/10/2019 a 04/10/2020</t>
  </si>
  <si>
    <t>Apostilamento 04/2019 - Repactuação</t>
  </si>
  <si>
    <t>Apostilamento 04/2019 - A partir de 05/10/2019 - Repactuação</t>
  </si>
  <si>
    <t>Aditivo Nº 03/2020 - A partir de 01/01/2020 - Reequilíbrio</t>
  </si>
  <si>
    <t>A partir de 05/10/2019</t>
  </si>
  <si>
    <t>Aditivo Nº 03/2020 - Reequilíbrio</t>
  </si>
  <si>
    <t>A partir de 01/01/2020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</si>
  <si>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</si>
  <si>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</si>
  <si>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</si>
  <si>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</si>
  <si>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</si>
  <si>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</si>
  <si>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</si>
  <si>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</si>
  <si>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</si>
  <si>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</si>
  <si>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</si>
  <si>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</si>
  <si>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 xml:space="preserve">Aditivo 04/2020 - Prorrogação </t>
  </si>
  <si>
    <t>Novo valor mensal</t>
  </si>
  <si>
    <t>Novo valor anual</t>
  </si>
  <si>
    <t>Apostilamento 05/2020 - 07/12/2020</t>
  </si>
  <si>
    <t>23718.000525/2020-16</t>
  </si>
  <si>
    <t>Apostilamento 05/2020 - Repactuação</t>
  </si>
  <si>
    <t>Apostilamento 05/2020 - Repactuação - 1ª Parte - A partir de Janeiro 2020</t>
  </si>
  <si>
    <t>Apostilamento 05/2020 - Repactuação - 2ª Parte - A partir de Fevereiro 2020</t>
  </si>
  <si>
    <t>Apostilamento 05/2020 - Repactuação - 3ª Parte - A partir de Abril 2020</t>
  </si>
  <si>
    <t>Apostilamento 05/2020 - Repactuação - 4ª Parte - A partir de Julho 2020</t>
  </si>
  <si>
    <t>Apostilamento 05/2020 - Repactuação - 5ª Parte - A partir de Setembro 2020</t>
  </si>
  <si>
    <t>A partir de Janeiro de 2020</t>
  </si>
  <si>
    <t>1ª Parte - A partir de Janeiro/2020</t>
  </si>
  <si>
    <t>2ª Parte - A partir de Fevereiro/2020</t>
  </si>
  <si>
    <t>3ª Parte - A partir de Abril/2020</t>
  </si>
  <si>
    <t>4ª Parte - A partir de Julho/2020</t>
  </si>
  <si>
    <t>5ª Parte - A partir de Setembro/2020</t>
  </si>
  <si>
    <t>Aditivo 05/2021 - 03/09/2021</t>
  </si>
  <si>
    <t>05/10/2021 a 04/10/2022</t>
  </si>
  <si>
    <t>23718.000447/2021-31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</si>
  <si>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</si>
  <si>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</si>
  <si>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</si>
  <si>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</si>
  <si>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</si>
  <si>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</si>
  <si>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</si>
  <si>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</si>
  <si>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</si>
  <si>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</si>
  <si>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</si>
  <si>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Apostilamento 06/2021 - Repactuação - A partir de 01/01/2021</t>
  </si>
  <si>
    <t xml:space="preserve">Aditivo 05/2020 - Prorrogação </t>
  </si>
  <si>
    <t>Apostilamento 06/2021 - Repactuação</t>
  </si>
  <si>
    <t>A partir de 01/01/2021</t>
  </si>
  <si>
    <t>23718.000470/2021-25</t>
  </si>
  <si>
    <t>Apostilamento 06/2021 - 03/09/2021</t>
  </si>
  <si>
    <t>Aditivo 06/2022 - 22/09/2022</t>
  </si>
  <si>
    <t>05/10/2022 a 05/12/2022</t>
  </si>
  <si>
    <t xml:space="preserve">23718.000685/2022-27 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</si>
  <si>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</si>
  <si>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</si>
  <si>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</si>
  <si>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</si>
  <si>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</si>
  <si>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</si>
  <si>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</si>
  <si>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</si>
  <si>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</si>
  <si>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</si>
  <si>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</si>
  <si>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</si>
  <si>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Apostilamento 07/2021 - Repactuação</t>
  </si>
  <si>
    <t>Apostilamento 07/2022 - 10/10/2022</t>
  </si>
  <si>
    <t>23718.000576/2022-18</t>
  </si>
  <si>
    <t>Apostilamento 07/2021 - Repactuação - A partir de 01/01/2022</t>
  </si>
  <si>
    <t xml:space="preserve">Aditivo 06/2020 - Prorrogação </t>
  </si>
  <si>
    <t>De 05/10/2022 a 05/12/2022</t>
  </si>
  <si>
    <t>De 01/01/2022 a 04/10/2022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</si>
</sst>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FF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44" fontId="4" fillId="0" borderId="0" xfId="1" applyFont="1" applyBorder="1"/>
    <xf numFmtId="165" fontId="4" fillId="0" borderId="0" xfId="0" applyNumberFormat="1" applyFont="1"/>
    <xf numFmtId="44" fontId="4" fillId="0" borderId="0" xfId="0" applyNumberFormat="1" applyFont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4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0" fillId="0" borderId="2" xfId="0" applyNumberFormat="1" applyBorder="1"/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44" fontId="2" fillId="0" borderId="2" xfId="1" applyFont="1" applyBorder="1"/>
    <xf numFmtId="0" fontId="0" fillId="5" borderId="2" xfId="0" applyFill="1" applyBorder="1"/>
    <xf numFmtId="44" fontId="0" fillId="5" borderId="2" xfId="1" applyFont="1" applyFill="1" applyBorder="1"/>
    <xf numFmtId="10" fontId="4" fillId="0" borderId="0" xfId="2" applyNumberFormat="1" applyFont="1"/>
    <xf numFmtId="164" fontId="6" fillId="0" borderId="0" xfId="0" applyNumberFormat="1" applyFont="1"/>
    <xf numFmtId="0" fontId="0" fillId="5" borderId="2" xfId="0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6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0" fontId="11" fillId="9" borderId="1" xfId="0" applyFont="1" applyFill="1" applyBorder="1" applyAlignment="1">
      <alignment horizontal="center"/>
    </xf>
    <xf numFmtId="44" fontId="0" fillId="0" borderId="0" xfId="0" applyNumberFormat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/>
    </xf>
    <xf numFmtId="166" fontId="0" fillId="0" borderId="9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2" fillId="0" borderId="0" xfId="0" applyFont="1"/>
    <xf numFmtId="0" fontId="2" fillId="8" borderId="3" xfId="0" applyFont="1" applyFill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2" fillId="0" borderId="5" xfId="0" applyFont="1" applyBorder="1" applyAlignment="1">
      <alignment horizontal="center" vertical="center" wrapText="1"/>
    </xf>
    <xf numFmtId="44" fontId="0" fillId="0" borderId="5" xfId="1" applyFont="1" applyBorder="1"/>
    <xf numFmtId="44" fontId="2" fillId="0" borderId="5" xfId="1" applyFont="1" applyBorder="1" applyAlignment="1">
      <alignment horizontal="center" vertical="center"/>
    </xf>
    <xf numFmtId="166" fontId="0" fillId="0" borderId="14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44" fontId="0" fillId="0" borderId="16" xfId="1" applyFont="1" applyBorder="1"/>
    <xf numFmtId="0" fontId="0" fillId="0" borderId="17" xfId="0" applyBorder="1"/>
    <xf numFmtId="44" fontId="2" fillId="0" borderId="17" xfId="1" applyFont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 wrapText="1"/>
    </xf>
    <xf numFmtId="44" fontId="0" fillId="0" borderId="18" xfId="1" applyFont="1" applyBorder="1"/>
    <xf numFmtId="164" fontId="0" fillId="6" borderId="16" xfId="0" applyNumberFormat="1" applyFill="1" applyBorder="1"/>
    <xf numFmtId="44" fontId="0" fillId="0" borderId="17" xfId="0" applyNumberFormat="1" applyBorder="1"/>
    <xf numFmtId="44" fontId="2" fillId="0" borderId="18" xfId="1" applyFont="1" applyBorder="1" applyAlignment="1">
      <alignment horizontal="center" vertical="center"/>
    </xf>
    <xf numFmtId="44" fontId="2" fillId="0" borderId="17" xfId="1" applyFont="1" applyBorder="1" applyAlignment="1">
      <alignment horizontal="center" vertical="center" wrapText="1"/>
    </xf>
    <xf numFmtId="164" fontId="0" fillId="0" borderId="17" xfId="0" applyNumberFormat="1" applyBorder="1"/>
    <xf numFmtId="14" fontId="0" fillId="0" borderId="17" xfId="0" applyNumberFormat="1" applyBorder="1"/>
    <xf numFmtId="0" fontId="0" fillId="0" borderId="22" xfId="0" applyBorder="1"/>
    <xf numFmtId="166" fontId="0" fillId="0" borderId="23" xfId="0" applyNumberForma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0" fontId="0" fillId="0" borderId="22" xfId="0" applyBorder="1" applyAlignment="1">
      <alignment horizontal="center" vertical="center"/>
    </xf>
    <xf numFmtId="44" fontId="0" fillId="7" borderId="4" xfId="1" applyFont="1" applyFill="1" applyBorder="1"/>
    <xf numFmtId="0" fontId="2" fillId="8" borderId="16" xfId="0" applyFont="1" applyFill="1" applyBorder="1" applyAlignment="1">
      <alignment horizontal="center"/>
    </xf>
    <xf numFmtId="164" fontId="0" fillId="0" borderId="16" xfId="0" applyNumberFormat="1" applyBorder="1" applyAlignment="1">
      <alignment vertical="center"/>
    </xf>
    <xf numFmtId="0" fontId="2" fillId="6" borderId="3" xfId="0" applyFont="1" applyFill="1" applyBorder="1" applyAlignment="1">
      <alignment horizontal="center" vertical="center" wrapText="1"/>
    </xf>
    <xf numFmtId="164" fontId="0" fillId="6" borderId="3" xfId="0" applyNumberFormat="1" applyFill="1" applyBorder="1"/>
    <xf numFmtId="44" fontId="0" fillId="7" borderId="27" xfId="1" applyFont="1" applyFill="1" applyBorder="1"/>
    <xf numFmtId="44" fontId="0" fillId="0" borderId="28" xfId="0" applyNumberFormat="1" applyBorder="1"/>
    <xf numFmtId="44" fontId="0" fillId="0" borderId="28" xfId="1" applyFont="1" applyFill="1" applyBorder="1"/>
    <xf numFmtId="164" fontId="0" fillId="0" borderId="3" xfId="0" applyNumberFormat="1" applyBorder="1" applyAlignment="1">
      <alignment vertical="center"/>
    </xf>
    <xf numFmtId="164" fontId="0" fillId="10" borderId="1" xfId="0" applyNumberFormat="1" applyFill="1" applyBorder="1" applyAlignment="1">
      <alignment vertical="center"/>
    </xf>
    <xf numFmtId="44" fontId="0" fillId="0" borderId="22" xfId="0" applyNumberFormat="1" applyBorder="1"/>
    <xf numFmtId="44" fontId="14" fillId="0" borderId="18" xfId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44" fontId="16" fillId="0" borderId="0" xfId="1" applyFont="1" applyBorder="1" applyAlignment="1">
      <alignment horizontal="right" vertical="center"/>
    </xf>
    <xf numFmtId="164" fontId="17" fillId="9" borderId="0" xfId="0" applyNumberFormat="1" applyFont="1" applyFill="1" applyAlignment="1">
      <alignment horizontal="right" vertical="center"/>
    </xf>
    <xf numFmtId="16" fontId="0" fillId="0" borderId="0" xfId="0" applyNumberFormat="1"/>
    <xf numFmtId="0" fontId="18" fillId="0" borderId="0" xfId="0" applyFont="1" applyAlignment="1">
      <alignment horizontal="justify" vertical="center" readingOrder="1"/>
    </xf>
    <xf numFmtId="164" fontId="0" fillId="0" borderId="2" xfId="0" applyNumberForma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4" fontId="0" fillId="0" borderId="2" xfId="1" applyFont="1" applyBorder="1" applyAlignment="1">
      <alignment vertical="center"/>
    </xf>
    <xf numFmtId="164" fontId="0" fillId="5" borderId="2" xfId="0" applyNumberFormat="1" applyFill="1" applyBorder="1"/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44" fontId="0" fillId="0" borderId="2" xfId="1" applyFont="1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/>
    </xf>
    <xf numFmtId="0" fontId="0" fillId="13" borderId="2" xfId="0" applyFill="1" applyBorder="1" applyAlignment="1">
      <alignment horizontal="center"/>
    </xf>
    <xf numFmtId="164" fontId="0" fillId="13" borderId="2" xfId="0" applyNumberFormat="1" applyFill="1" applyBorder="1"/>
    <xf numFmtId="0" fontId="0" fillId="13" borderId="2" xfId="0" applyFill="1" applyBorder="1" applyAlignment="1">
      <alignment vertical="center" wrapText="1"/>
    </xf>
    <xf numFmtId="0" fontId="0" fillId="13" borderId="2" xfId="0" applyFill="1" applyBorder="1" applyAlignment="1">
      <alignment horizontal="center" vertical="center"/>
    </xf>
    <xf numFmtId="44" fontId="0" fillId="13" borderId="2" xfId="1" applyFont="1" applyFill="1" applyBorder="1" applyAlignment="1">
      <alignment horizontal="center" vertical="center"/>
    </xf>
    <xf numFmtId="164" fontId="0" fillId="13" borderId="2" xfId="0" applyNumberFormat="1" applyFill="1" applyBorder="1" applyAlignment="1">
      <alignment horizontal="center" vertical="center"/>
    </xf>
    <xf numFmtId="0" fontId="2" fillId="13" borderId="2" xfId="0" applyFont="1" applyFill="1" applyBorder="1"/>
    <xf numFmtId="44" fontId="2" fillId="13" borderId="2" xfId="1" applyFont="1" applyFill="1" applyBorder="1"/>
    <xf numFmtId="4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13" borderId="0" xfId="0" applyFill="1"/>
    <xf numFmtId="0" fontId="0" fillId="13" borderId="2" xfId="0" applyFill="1" applyBorder="1"/>
    <xf numFmtId="44" fontId="0" fillId="13" borderId="2" xfId="1" applyFont="1" applyFill="1" applyBorder="1"/>
    <xf numFmtId="49" fontId="14" fillId="0" borderId="18" xfId="1" applyNumberFormat="1" applyFont="1" applyFill="1" applyBorder="1" applyAlignment="1">
      <alignment horizontal="center" vertical="center"/>
    </xf>
    <xf numFmtId="1" fontId="14" fillId="0" borderId="18" xfId="1" applyNumberFormat="1" applyFont="1" applyFill="1" applyBorder="1" applyAlignment="1">
      <alignment horizontal="center" vertical="center"/>
    </xf>
    <xf numFmtId="0" fontId="14" fillId="0" borderId="18" xfId="1" applyNumberFormat="1" applyFont="1" applyFill="1" applyBorder="1" applyAlignment="1">
      <alignment horizontal="center" vertical="center"/>
    </xf>
    <xf numFmtId="3" fontId="14" fillId="0" borderId="18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44" fontId="2" fillId="7" borderId="27" xfId="1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11" fillId="9" borderId="5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4" fontId="2" fillId="7" borderId="29" xfId="1" applyFont="1" applyFill="1" applyBorder="1" applyAlignment="1">
      <alignment horizontal="center" vertical="center" wrapText="1"/>
    </xf>
    <xf numFmtId="44" fontId="2" fillId="7" borderId="28" xfId="1" applyFont="1" applyFill="1" applyBorder="1" applyAlignment="1">
      <alignment horizontal="center" vertical="center" wrapText="1"/>
    </xf>
    <xf numFmtId="44" fontId="2" fillId="7" borderId="30" xfId="1" applyFont="1" applyFill="1" applyBorder="1" applyAlignment="1">
      <alignment horizontal="center" vertical="center" wrapText="1"/>
    </xf>
    <xf numFmtId="44" fontId="2" fillId="7" borderId="4" xfId="1" applyFont="1" applyFill="1" applyBorder="1" applyAlignment="1">
      <alignment horizontal="center" vertical="center" wrapText="1"/>
    </xf>
    <xf numFmtId="44" fontId="15" fillId="0" borderId="6" xfId="1" applyFont="1" applyFill="1" applyBorder="1" applyAlignment="1">
      <alignment horizontal="center" vertical="center"/>
    </xf>
    <xf numFmtId="44" fontId="15" fillId="0" borderId="7" xfId="1" applyFont="1" applyFill="1" applyBorder="1" applyAlignment="1">
      <alignment horizontal="center" vertical="center"/>
    </xf>
    <xf numFmtId="44" fontId="15" fillId="0" borderId="8" xfId="1" applyFont="1" applyFill="1" applyBorder="1" applyAlignment="1">
      <alignment horizontal="center" vertical="center"/>
    </xf>
    <xf numFmtId="44" fontId="15" fillId="0" borderId="19" xfId="1" applyFont="1" applyFill="1" applyBorder="1" applyAlignment="1">
      <alignment horizontal="center" vertical="center"/>
    </xf>
    <xf numFmtId="44" fontId="15" fillId="0" borderId="20" xfId="1" applyFont="1" applyFill="1" applyBorder="1" applyAlignment="1">
      <alignment horizontal="center" vertical="center"/>
    </xf>
    <xf numFmtId="44" fontId="15" fillId="0" borderId="2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9" borderId="1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16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44" fontId="15" fillId="0" borderId="11" xfId="1" applyFont="1" applyFill="1" applyBorder="1" applyAlignment="1">
      <alignment horizontal="center" vertical="center"/>
    </xf>
    <xf numFmtId="44" fontId="15" fillId="0" borderId="12" xfId="1" applyFont="1" applyFill="1" applyBorder="1" applyAlignment="1">
      <alignment horizontal="center" vertical="center"/>
    </xf>
    <xf numFmtId="44" fontId="15" fillId="0" borderId="13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14" fontId="2" fillId="8" borderId="5" xfId="0" applyNumberFormat="1" applyFont="1" applyFill="1" applyBorder="1" applyAlignment="1">
      <alignment horizontal="center"/>
    </xf>
    <xf numFmtId="0" fontId="11" fillId="9" borderId="25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showGridLines="0" workbookViewId="0">
      <selection activeCell="H22" sqref="H22"/>
    </sheetView>
  </sheetViews>
  <sheetFormatPr defaultColWidth="9.109375" defaultRowHeight="14.4" x14ac:dyDescent="0.3"/>
  <cols>
    <col min="1" max="1" width="4.5546875" style="1" customWidth="1"/>
    <col min="2" max="2" width="35.6640625" style="1" bestFit="1" customWidth="1"/>
    <col min="3" max="3" width="40.33203125" style="1" bestFit="1" customWidth="1"/>
    <col min="4" max="4" width="24.5546875" style="1" bestFit="1" customWidth="1"/>
    <col min="5" max="5" width="21" style="1" customWidth="1"/>
    <col min="6" max="6" width="20.5546875" style="1" customWidth="1"/>
    <col min="7" max="7" width="14.33203125" style="3" bestFit="1" customWidth="1"/>
    <col min="8" max="8" width="14.109375" style="4" bestFit="1" customWidth="1"/>
    <col min="9" max="9" width="20.44140625" style="1" bestFit="1" customWidth="1"/>
    <col min="10" max="10" width="17" style="1" bestFit="1" customWidth="1"/>
    <col min="11" max="11" width="13.6640625" style="1" bestFit="1" customWidth="1"/>
    <col min="12" max="12" width="9.109375" style="1"/>
    <col min="13" max="13" width="17" style="1" bestFit="1" customWidth="1"/>
    <col min="14" max="16384" width="9.109375" style="1"/>
  </cols>
  <sheetData>
    <row r="1" spans="2:11" ht="18" x14ac:dyDescent="0.35">
      <c r="C1" s="2" t="s">
        <v>2</v>
      </c>
    </row>
    <row r="3" spans="2:11" ht="15.6" x14ac:dyDescent="0.3">
      <c r="B3" s="41" t="s">
        <v>72</v>
      </c>
      <c r="C3" s="38" t="s">
        <v>3</v>
      </c>
      <c r="D3" s="38" t="s">
        <v>4</v>
      </c>
      <c r="E3" s="38" t="s">
        <v>5</v>
      </c>
      <c r="F3" s="38" t="s">
        <v>6</v>
      </c>
      <c r="G3" s="39" t="s">
        <v>7</v>
      </c>
      <c r="H3" s="40" t="s">
        <v>8</v>
      </c>
      <c r="I3" s="38" t="s">
        <v>18</v>
      </c>
      <c r="J3" s="133"/>
      <c r="K3" s="133"/>
    </row>
    <row r="4" spans="2:11" x14ac:dyDescent="0.3">
      <c r="B4" s="31" t="s">
        <v>50</v>
      </c>
      <c r="C4" s="28" t="s">
        <v>49</v>
      </c>
      <c r="D4" s="105" t="s">
        <v>51</v>
      </c>
      <c r="E4" s="28">
        <v>427494.84</v>
      </c>
      <c r="F4" s="28">
        <f>E4/12</f>
        <v>35624.57</v>
      </c>
      <c r="G4" s="29"/>
      <c r="H4" s="30"/>
      <c r="I4" s="105" t="s">
        <v>48</v>
      </c>
      <c r="J4" s="5"/>
    </row>
    <row r="5" spans="2:11" x14ac:dyDescent="0.3">
      <c r="B5" s="31" t="s">
        <v>52</v>
      </c>
      <c r="C5" s="28" t="s">
        <v>53</v>
      </c>
      <c r="D5" s="106" t="s">
        <v>48</v>
      </c>
      <c r="E5" s="28"/>
      <c r="F5" s="28">
        <f t="shared" ref="F5:F14" si="0">E5/12</f>
        <v>0</v>
      </c>
      <c r="G5" s="29"/>
      <c r="H5" s="30"/>
      <c r="I5" s="106" t="s">
        <v>48</v>
      </c>
      <c r="J5" s="5"/>
    </row>
    <row r="6" spans="2:11" x14ac:dyDescent="0.3">
      <c r="B6" s="31" t="s">
        <v>54</v>
      </c>
      <c r="C6" s="28" t="s">
        <v>55</v>
      </c>
      <c r="D6" s="106" t="s">
        <v>56</v>
      </c>
      <c r="E6" s="28"/>
      <c r="F6" s="28">
        <f t="shared" si="0"/>
        <v>0</v>
      </c>
      <c r="G6" s="29"/>
      <c r="H6" s="30"/>
      <c r="I6" s="106" t="s">
        <v>57</v>
      </c>
      <c r="J6" s="5"/>
    </row>
    <row r="7" spans="2:11" x14ac:dyDescent="0.3">
      <c r="B7" s="31" t="s">
        <v>58</v>
      </c>
      <c r="C7" s="28" t="s">
        <v>17</v>
      </c>
      <c r="D7" s="105" t="s">
        <v>48</v>
      </c>
      <c r="E7" s="28">
        <v>12846</v>
      </c>
      <c r="F7" s="28">
        <f t="shared" si="0"/>
        <v>1070.5</v>
      </c>
      <c r="G7" s="29"/>
      <c r="H7" s="30"/>
      <c r="I7" s="105" t="s">
        <v>59</v>
      </c>
      <c r="J7" s="5"/>
    </row>
    <row r="8" spans="2:11" x14ac:dyDescent="0.3">
      <c r="B8" s="31" t="s">
        <v>60</v>
      </c>
      <c r="C8" s="28" t="s">
        <v>17</v>
      </c>
      <c r="D8" s="105"/>
      <c r="E8" s="28"/>
      <c r="F8" s="28">
        <f>E8/12</f>
        <v>0</v>
      </c>
      <c r="G8" s="29"/>
      <c r="H8" s="30"/>
      <c r="I8" s="107" t="s">
        <v>64</v>
      </c>
      <c r="J8" s="5"/>
    </row>
    <row r="9" spans="2:11" x14ac:dyDescent="0.3">
      <c r="B9" s="31" t="s">
        <v>61</v>
      </c>
      <c r="C9" s="28" t="s">
        <v>55</v>
      </c>
      <c r="D9" s="105" t="s">
        <v>62</v>
      </c>
      <c r="E9" s="28">
        <v>19620.12</v>
      </c>
      <c r="F9" s="28">
        <f t="shared" si="0"/>
        <v>1635.01</v>
      </c>
      <c r="G9" s="29"/>
      <c r="H9" s="30"/>
      <c r="I9" s="105" t="s">
        <v>63</v>
      </c>
      <c r="J9" s="5"/>
    </row>
    <row r="10" spans="2:11" x14ac:dyDescent="0.3">
      <c r="B10" s="31" t="s">
        <v>65</v>
      </c>
      <c r="C10" s="28" t="s">
        <v>17</v>
      </c>
      <c r="D10" s="106" t="s">
        <v>48</v>
      </c>
      <c r="E10" s="28">
        <v>-3775.08</v>
      </c>
      <c r="F10" s="28">
        <f t="shared" si="0"/>
        <v>-314.58999999999997</v>
      </c>
      <c r="G10" s="29"/>
      <c r="H10" s="30"/>
      <c r="I10" s="106" t="s">
        <v>63</v>
      </c>
      <c r="J10" s="5"/>
    </row>
    <row r="11" spans="2:11" x14ac:dyDescent="0.3">
      <c r="B11" s="31" t="s">
        <v>66</v>
      </c>
      <c r="C11" s="28" t="s">
        <v>67</v>
      </c>
      <c r="D11" s="106"/>
      <c r="E11" s="28">
        <v>-2305.92</v>
      </c>
      <c r="F11" s="28">
        <f>E11/12</f>
        <v>-192.16</v>
      </c>
      <c r="G11" s="29"/>
      <c r="H11" s="30"/>
      <c r="I11" s="106" t="s">
        <v>68</v>
      </c>
      <c r="J11" s="5"/>
    </row>
    <row r="12" spans="2:11" x14ac:dyDescent="0.3">
      <c r="B12" s="31" t="s">
        <v>70</v>
      </c>
      <c r="C12" s="28" t="s">
        <v>55</v>
      </c>
      <c r="D12" s="106" t="s">
        <v>71</v>
      </c>
      <c r="E12" s="28"/>
      <c r="F12" s="28">
        <f>E12/12</f>
        <v>0</v>
      </c>
      <c r="G12" s="29"/>
      <c r="H12" s="30"/>
      <c r="I12" s="106" t="s">
        <v>69</v>
      </c>
      <c r="J12" s="5"/>
      <c r="K12" s="6"/>
    </row>
    <row r="13" spans="2:11" x14ac:dyDescent="0.3">
      <c r="B13" s="31" t="s">
        <v>116</v>
      </c>
      <c r="C13" s="28" t="s">
        <v>17</v>
      </c>
      <c r="D13" s="106"/>
      <c r="E13" s="28">
        <v>24000.6</v>
      </c>
      <c r="F13" s="28">
        <f>E13/12</f>
        <v>2000.05</v>
      </c>
      <c r="G13" s="29"/>
      <c r="H13" s="30"/>
      <c r="I13" s="106" t="s">
        <v>117</v>
      </c>
      <c r="J13" s="5"/>
      <c r="K13" s="6"/>
    </row>
    <row r="14" spans="2:11" ht="14.4" customHeight="1" x14ac:dyDescent="0.3">
      <c r="B14" s="31" t="s">
        <v>130</v>
      </c>
      <c r="C14" s="28" t="s">
        <v>55</v>
      </c>
      <c r="D14" s="106" t="s">
        <v>131</v>
      </c>
      <c r="E14" s="28"/>
      <c r="F14" s="28">
        <f t="shared" si="0"/>
        <v>0</v>
      </c>
      <c r="G14" s="29"/>
      <c r="H14" s="30"/>
      <c r="I14" s="106" t="s">
        <v>132</v>
      </c>
      <c r="J14" s="5"/>
      <c r="K14" s="6"/>
    </row>
    <row r="15" spans="2:11" x14ac:dyDescent="0.3">
      <c r="B15" s="31" t="s">
        <v>149</v>
      </c>
      <c r="C15" s="28" t="s">
        <v>17</v>
      </c>
      <c r="D15" s="106"/>
      <c r="E15" s="28">
        <v>32078.280000000006</v>
      </c>
      <c r="F15" s="28">
        <f>E15/12</f>
        <v>2673.1900000000005</v>
      </c>
      <c r="G15" s="29"/>
      <c r="H15" s="30"/>
      <c r="I15" s="106" t="s">
        <v>148</v>
      </c>
      <c r="J15" s="5"/>
      <c r="K15" s="6"/>
    </row>
    <row r="16" spans="2:11" x14ac:dyDescent="0.3">
      <c r="B16" s="31" t="s">
        <v>150</v>
      </c>
      <c r="C16" s="28" t="s">
        <v>55</v>
      </c>
      <c r="D16" s="106" t="s">
        <v>151</v>
      </c>
      <c r="E16" s="28"/>
      <c r="F16" s="28">
        <f>E16/12</f>
        <v>0</v>
      </c>
      <c r="G16" s="29"/>
      <c r="H16" s="30"/>
      <c r="I16" s="106" t="s">
        <v>152</v>
      </c>
      <c r="J16" s="5"/>
      <c r="K16" s="6"/>
    </row>
    <row r="17" spans="2:11" x14ac:dyDescent="0.3">
      <c r="B17" s="31" t="s">
        <v>166</v>
      </c>
      <c r="C17" s="28" t="s">
        <v>17</v>
      </c>
      <c r="D17" s="106"/>
      <c r="E17" s="28">
        <v>49197.48</v>
      </c>
      <c r="F17" s="28">
        <f>E17/12</f>
        <v>4099.79</v>
      </c>
      <c r="G17" s="29"/>
      <c r="H17" s="30"/>
      <c r="I17" s="106" t="s">
        <v>167</v>
      </c>
      <c r="J17" s="5"/>
      <c r="K17" s="6"/>
    </row>
    <row r="18" spans="2:11" x14ac:dyDescent="0.3">
      <c r="B18" s="31"/>
      <c r="C18" s="28"/>
      <c r="D18" s="106"/>
      <c r="E18" s="28"/>
      <c r="F18" s="28">
        <f>E18/12</f>
        <v>0</v>
      </c>
      <c r="G18" s="29"/>
      <c r="H18" s="30"/>
      <c r="I18" s="106"/>
      <c r="J18" s="5"/>
      <c r="K18" s="6"/>
    </row>
    <row r="19" spans="2:11" x14ac:dyDescent="0.3">
      <c r="B19" s="26"/>
      <c r="C19" s="27"/>
      <c r="D19" s="106"/>
      <c r="E19" s="28"/>
      <c r="F19" s="28">
        <f>E19/12</f>
        <v>0</v>
      </c>
      <c r="G19" s="29"/>
      <c r="H19" s="30"/>
      <c r="I19" s="106"/>
      <c r="J19" s="5"/>
      <c r="K19" s="6"/>
    </row>
    <row r="20" spans="2:11" x14ac:dyDescent="0.3">
      <c r="B20" s="32" t="s">
        <v>9</v>
      </c>
      <c r="C20" s="33"/>
      <c r="D20" s="34"/>
      <c r="E20" s="33">
        <f>SUM(E4:E19)</f>
        <v>559156.32000000007</v>
      </c>
      <c r="F20" s="33">
        <f>SUM(F4:F19)</f>
        <v>46596.360000000008</v>
      </c>
      <c r="G20" s="35">
        <f>SUM(G4:G19)</f>
        <v>0</v>
      </c>
      <c r="H20" s="36">
        <f>SUM(H4:H19)</f>
        <v>0</v>
      </c>
      <c r="I20" s="34"/>
      <c r="J20" s="7"/>
    </row>
    <row r="21" spans="2:11" x14ac:dyDescent="0.3">
      <c r="C21" s="8"/>
      <c r="E21" s="8"/>
      <c r="F21" s="8"/>
      <c r="G21" s="9"/>
      <c r="H21" s="10"/>
    </row>
    <row r="22" spans="2:11" x14ac:dyDescent="0.3">
      <c r="E22" s="8"/>
      <c r="F22" s="11"/>
      <c r="G22" s="24"/>
    </row>
    <row r="23" spans="2:11" x14ac:dyDescent="0.3">
      <c r="E23" s="23"/>
      <c r="G23" s="24"/>
      <c r="J23" s="11"/>
    </row>
    <row r="24" spans="2:11" x14ac:dyDescent="0.3">
      <c r="G24" s="24"/>
    </row>
    <row r="25" spans="2:11" x14ac:dyDescent="0.3">
      <c r="E25" s="11"/>
      <c r="G25" s="24"/>
    </row>
    <row r="26" spans="2:11" x14ac:dyDescent="0.3">
      <c r="G26" s="24"/>
    </row>
  </sheetData>
  <mergeCells count="1">
    <mergeCell ref="J3:K3"/>
  </mergeCells>
  <conditionalFormatting sqref="C1:C9 C11:C13 C20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68"/>
  <sheetViews>
    <sheetView showGridLines="0" topLeftCell="A147" zoomScale="90" zoomScaleNormal="90" workbookViewId="0">
      <selection activeCell="E167" sqref="E167"/>
    </sheetView>
  </sheetViews>
  <sheetFormatPr defaultRowHeight="14.4" x14ac:dyDescent="0.3"/>
  <cols>
    <col min="2" max="2" width="5.33203125" bestFit="1" customWidth="1"/>
    <col min="3" max="3" width="38.33203125" bestFit="1" customWidth="1"/>
    <col min="4" max="8" width="15.88671875" customWidth="1"/>
    <col min="9" max="9" width="16.88671875" bestFit="1" customWidth="1"/>
    <col min="10" max="10" width="9.5546875" bestFit="1" customWidth="1"/>
    <col min="11" max="11" width="15.33203125" bestFit="1" customWidth="1"/>
  </cols>
  <sheetData>
    <row r="1" spans="2:9" ht="15" thickBot="1" x14ac:dyDescent="0.35"/>
    <row r="2" spans="2:9" ht="15" thickBot="1" x14ac:dyDescent="0.35">
      <c r="B2" s="134" t="s">
        <v>73</v>
      </c>
      <c r="C2" s="134"/>
      <c r="D2" s="134"/>
      <c r="E2" s="134"/>
      <c r="F2" s="134"/>
      <c r="G2" s="134"/>
    </row>
    <row r="3" spans="2:9" ht="29.4" thickBot="1" x14ac:dyDescent="0.35">
      <c r="B3" s="15" t="s">
        <v>0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</row>
    <row r="4" spans="2:9" ht="15" thickBot="1" x14ac:dyDescent="0.35">
      <c r="B4" s="12">
        <v>1</v>
      </c>
      <c r="C4" s="13" t="s">
        <v>74</v>
      </c>
      <c r="D4" s="13">
        <v>2</v>
      </c>
      <c r="E4" s="14">
        <v>2485</v>
      </c>
      <c r="F4" s="14">
        <f>D4*E4</f>
        <v>4970</v>
      </c>
      <c r="G4" s="14">
        <f>12*F4</f>
        <v>59640</v>
      </c>
    </row>
    <row r="5" spans="2:9" ht="15" thickBot="1" x14ac:dyDescent="0.35">
      <c r="B5" s="12">
        <v>2</v>
      </c>
      <c r="C5" s="13" t="s">
        <v>75</v>
      </c>
      <c r="D5" s="13">
        <v>1</v>
      </c>
      <c r="E5" s="14">
        <v>3237.15</v>
      </c>
      <c r="F5" s="14">
        <f t="shared" ref="F5:F10" si="0">D5*E5</f>
        <v>3237.15</v>
      </c>
      <c r="G5" s="14">
        <f t="shared" ref="G5:G11" si="1">12*F5</f>
        <v>38845.800000000003</v>
      </c>
    </row>
    <row r="6" spans="2:9" ht="15" thickBot="1" x14ac:dyDescent="0.35">
      <c r="B6" s="12">
        <v>3</v>
      </c>
      <c r="C6" s="13" t="s">
        <v>76</v>
      </c>
      <c r="D6" s="13">
        <v>1</v>
      </c>
      <c r="E6" s="14">
        <v>5202.3599999999997</v>
      </c>
      <c r="F6" s="14">
        <f t="shared" si="0"/>
        <v>5202.3599999999997</v>
      </c>
      <c r="G6" s="14">
        <f t="shared" si="1"/>
        <v>62428.319999999992</v>
      </c>
    </row>
    <row r="7" spans="2:9" ht="15" thickBot="1" x14ac:dyDescent="0.35">
      <c r="B7" s="12">
        <v>4</v>
      </c>
      <c r="C7" s="13" t="s">
        <v>77</v>
      </c>
      <c r="D7" s="13">
        <v>1</v>
      </c>
      <c r="E7" s="14">
        <v>3294.89</v>
      </c>
      <c r="F7" s="14">
        <f t="shared" si="0"/>
        <v>3294.89</v>
      </c>
      <c r="G7" s="14">
        <f t="shared" si="1"/>
        <v>39538.68</v>
      </c>
    </row>
    <row r="8" spans="2:9" ht="15" thickBot="1" x14ac:dyDescent="0.35">
      <c r="B8" s="12">
        <v>5</v>
      </c>
      <c r="C8" s="13" t="s">
        <v>78</v>
      </c>
      <c r="D8" s="13">
        <v>1</v>
      </c>
      <c r="E8" s="14">
        <v>6347.74</v>
      </c>
      <c r="F8" s="14">
        <f t="shared" si="0"/>
        <v>6347.74</v>
      </c>
      <c r="G8" s="14">
        <f t="shared" si="1"/>
        <v>76172.88</v>
      </c>
    </row>
    <row r="9" spans="2:9" ht="15" thickBot="1" x14ac:dyDescent="0.35">
      <c r="B9" s="12">
        <v>6</v>
      </c>
      <c r="C9" s="13" t="s">
        <v>79</v>
      </c>
      <c r="D9" s="13">
        <v>1</v>
      </c>
      <c r="E9" s="14">
        <v>7221.4</v>
      </c>
      <c r="F9" s="14">
        <f t="shared" si="0"/>
        <v>7221.4</v>
      </c>
      <c r="G9" s="14">
        <f t="shared" si="1"/>
        <v>86656.799999999988</v>
      </c>
    </row>
    <row r="10" spans="2:9" ht="15" thickBot="1" x14ac:dyDescent="0.35">
      <c r="B10" s="12">
        <v>7</v>
      </c>
      <c r="C10" s="13" t="s">
        <v>80</v>
      </c>
      <c r="D10" s="13">
        <v>1</v>
      </c>
      <c r="E10" s="14">
        <v>4135.12</v>
      </c>
      <c r="F10" s="14">
        <f t="shared" si="0"/>
        <v>4135.12</v>
      </c>
      <c r="G10" s="14">
        <f t="shared" si="1"/>
        <v>49621.440000000002</v>
      </c>
    </row>
    <row r="11" spans="2:9" ht="29.4" thickBot="1" x14ac:dyDescent="0.35">
      <c r="B11" s="108">
        <v>8</v>
      </c>
      <c r="C11" s="109" t="s">
        <v>81</v>
      </c>
      <c r="D11" s="108" t="s">
        <v>48</v>
      </c>
      <c r="E11" s="110">
        <v>1215.9100000000001</v>
      </c>
      <c r="F11" s="110">
        <f>E11</f>
        <v>1215.9100000000001</v>
      </c>
      <c r="G11" s="110">
        <f t="shared" si="1"/>
        <v>14590.920000000002</v>
      </c>
    </row>
    <row r="12" spans="2:9" ht="15" thickBot="1" x14ac:dyDescent="0.35">
      <c r="B12" s="139" t="s">
        <v>1</v>
      </c>
      <c r="C12" s="139"/>
      <c r="D12" s="13">
        <f>SUM(D4:D11)</f>
        <v>8</v>
      </c>
      <c r="E12" s="14"/>
      <c r="F12" s="14">
        <f>SUM(F4:F11)</f>
        <v>35624.570000000007</v>
      </c>
      <c r="G12" s="14">
        <f>SUM(G4:G11)</f>
        <v>427494.83999999997</v>
      </c>
    </row>
    <row r="13" spans="2:9" ht="15" thickBot="1" x14ac:dyDescent="0.35"/>
    <row r="14" spans="2:9" ht="15" thickBot="1" x14ac:dyDescent="0.35">
      <c r="B14" s="136" t="s">
        <v>82</v>
      </c>
      <c r="C14" s="136"/>
      <c r="D14" s="136"/>
      <c r="E14" s="136"/>
      <c r="F14" s="136"/>
      <c r="G14" s="136"/>
    </row>
    <row r="15" spans="2:9" ht="43.8" thickBot="1" x14ac:dyDescent="0.35">
      <c r="B15" s="15" t="s">
        <v>0</v>
      </c>
      <c r="C15" s="16" t="s">
        <v>10</v>
      </c>
      <c r="D15" s="16" t="s">
        <v>11</v>
      </c>
      <c r="E15" s="16" t="s">
        <v>12</v>
      </c>
      <c r="F15" s="16" t="s">
        <v>13</v>
      </c>
      <c r="G15" s="16" t="s">
        <v>14</v>
      </c>
      <c r="H15" s="18" t="s">
        <v>15</v>
      </c>
      <c r="I15" s="18" t="s">
        <v>16</v>
      </c>
    </row>
    <row r="16" spans="2:9" ht="15" thickBot="1" x14ac:dyDescent="0.35">
      <c r="B16" s="25">
        <v>1</v>
      </c>
      <c r="C16" s="21" t="s">
        <v>74</v>
      </c>
      <c r="D16" s="21">
        <v>2</v>
      </c>
      <c r="E16" s="22">
        <v>2531.6</v>
      </c>
      <c r="F16" s="22">
        <f>D16*E16</f>
        <v>5063.2</v>
      </c>
      <c r="G16" s="22">
        <f>12*F16</f>
        <v>60758.399999999994</v>
      </c>
      <c r="H16" s="111">
        <f t="shared" ref="H16:I23" si="2">F16-F4</f>
        <v>93.199999999999818</v>
      </c>
      <c r="I16" s="111">
        <f t="shared" si="2"/>
        <v>1118.3999999999942</v>
      </c>
    </row>
    <row r="17" spans="2:9" ht="15" thickBot="1" x14ac:dyDescent="0.35">
      <c r="B17" s="25">
        <v>2</v>
      </c>
      <c r="C17" s="21" t="s">
        <v>75</v>
      </c>
      <c r="D17" s="21">
        <v>1</v>
      </c>
      <c r="E17" s="22">
        <v>3297.37</v>
      </c>
      <c r="F17" s="22">
        <f t="shared" ref="F17:F22" si="3">D17*E17</f>
        <v>3297.37</v>
      </c>
      <c r="G17" s="22">
        <f t="shared" ref="G17:G23" si="4">12*F17</f>
        <v>39568.44</v>
      </c>
      <c r="H17" s="111">
        <f t="shared" si="2"/>
        <v>60.2199999999998</v>
      </c>
      <c r="I17" s="111">
        <f t="shared" si="2"/>
        <v>722.63999999999942</v>
      </c>
    </row>
    <row r="18" spans="2:9" ht="15" thickBot="1" x14ac:dyDescent="0.35">
      <c r="B18" s="25">
        <v>3</v>
      </c>
      <c r="C18" s="21" t="s">
        <v>76</v>
      </c>
      <c r="D18" s="21">
        <v>1</v>
      </c>
      <c r="E18" s="22">
        <v>5304.9</v>
      </c>
      <c r="F18" s="22">
        <f t="shared" si="3"/>
        <v>5304.9</v>
      </c>
      <c r="G18" s="22">
        <f t="shared" si="4"/>
        <v>63658.799999999996</v>
      </c>
      <c r="H18" s="111">
        <f t="shared" si="2"/>
        <v>102.53999999999996</v>
      </c>
      <c r="I18" s="111">
        <f t="shared" si="2"/>
        <v>1230.4800000000032</v>
      </c>
    </row>
    <row r="19" spans="2:9" ht="15" thickBot="1" x14ac:dyDescent="0.35">
      <c r="B19" s="25">
        <v>4</v>
      </c>
      <c r="C19" s="21" t="s">
        <v>77</v>
      </c>
      <c r="D19" s="21">
        <v>1</v>
      </c>
      <c r="E19" s="22">
        <v>3366.08</v>
      </c>
      <c r="F19" s="22">
        <f t="shared" si="3"/>
        <v>3366.08</v>
      </c>
      <c r="G19" s="22">
        <f t="shared" si="4"/>
        <v>40392.959999999999</v>
      </c>
      <c r="H19" s="111">
        <f t="shared" si="2"/>
        <v>71.190000000000055</v>
      </c>
      <c r="I19" s="111">
        <f t="shared" si="2"/>
        <v>854.27999999999884</v>
      </c>
    </row>
    <row r="20" spans="2:9" ht="15" thickBot="1" x14ac:dyDescent="0.35">
      <c r="B20" s="25">
        <v>5</v>
      </c>
      <c r="C20" s="21" t="s">
        <v>78</v>
      </c>
      <c r="D20" s="21">
        <v>1</v>
      </c>
      <c r="E20" s="22">
        <v>6342.98</v>
      </c>
      <c r="F20" s="22">
        <f t="shared" si="3"/>
        <v>6342.98</v>
      </c>
      <c r="G20" s="22">
        <f t="shared" si="4"/>
        <v>76115.759999999995</v>
      </c>
      <c r="H20" s="111">
        <f t="shared" si="2"/>
        <v>-4.7600000000002183</v>
      </c>
      <c r="I20" s="111">
        <f t="shared" si="2"/>
        <v>-57.120000000009895</v>
      </c>
    </row>
    <row r="21" spans="2:9" ht="15" thickBot="1" x14ac:dyDescent="0.35">
      <c r="B21" s="25">
        <v>6</v>
      </c>
      <c r="C21" s="21" t="s">
        <v>79</v>
      </c>
      <c r="D21" s="21">
        <v>1</v>
      </c>
      <c r="E21" s="22">
        <v>7236.46</v>
      </c>
      <c r="F21" s="22">
        <f t="shared" si="3"/>
        <v>7236.46</v>
      </c>
      <c r="G21" s="22">
        <f t="shared" si="4"/>
        <v>86837.52</v>
      </c>
      <c r="H21" s="111">
        <f t="shared" si="2"/>
        <v>15.0600000000004</v>
      </c>
      <c r="I21" s="111">
        <f t="shared" si="2"/>
        <v>180.72000000001572</v>
      </c>
    </row>
    <row r="22" spans="2:9" ht="15" thickBot="1" x14ac:dyDescent="0.35">
      <c r="B22" s="25">
        <v>7</v>
      </c>
      <c r="C22" s="21" t="s">
        <v>80</v>
      </c>
      <c r="D22" s="21">
        <v>1</v>
      </c>
      <c r="E22" s="22">
        <v>4228.1400000000003</v>
      </c>
      <c r="F22" s="22">
        <f t="shared" si="3"/>
        <v>4228.1400000000003</v>
      </c>
      <c r="G22" s="22">
        <f t="shared" si="4"/>
        <v>50737.680000000008</v>
      </c>
      <c r="H22" s="111">
        <f t="shared" si="2"/>
        <v>93.020000000000437</v>
      </c>
      <c r="I22" s="111">
        <f t="shared" si="2"/>
        <v>1116.2400000000052</v>
      </c>
    </row>
    <row r="23" spans="2:9" ht="29.4" thickBot="1" x14ac:dyDescent="0.35">
      <c r="B23" s="12">
        <v>8</v>
      </c>
      <c r="C23" s="112" t="s">
        <v>81</v>
      </c>
      <c r="D23" s="108" t="s">
        <v>48</v>
      </c>
      <c r="E23" s="114">
        <v>1215.9100000000001</v>
      </c>
      <c r="F23" s="114">
        <f>E23</f>
        <v>1215.9100000000001</v>
      </c>
      <c r="G23" s="114">
        <f t="shared" si="4"/>
        <v>14590.920000000002</v>
      </c>
      <c r="H23" s="115">
        <f t="shared" si="2"/>
        <v>0</v>
      </c>
      <c r="I23" s="115">
        <f t="shared" si="2"/>
        <v>0</v>
      </c>
    </row>
    <row r="24" spans="2:9" ht="15" thickBot="1" x14ac:dyDescent="0.35">
      <c r="B24" s="137" t="s">
        <v>1</v>
      </c>
      <c r="C24" s="137"/>
      <c r="D24" s="19">
        <f>SUM(D16:D23)</f>
        <v>8</v>
      </c>
      <c r="E24" s="20"/>
      <c r="F24" s="20">
        <f>SUM(F16:F23)</f>
        <v>36055.040000000001</v>
      </c>
      <c r="G24" s="20">
        <f>SUM(G16:G23)</f>
        <v>432660.47999999998</v>
      </c>
      <c r="H24" s="17">
        <f>SUM(H16:H23)</f>
        <v>430.47000000000025</v>
      </c>
      <c r="I24" s="17">
        <f>SUM(I16:I23)</f>
        <v>5165.6400000000067</v>
      </c>
    </row>
    <row r="25" spans="2:9" ht="15" thickBot="1" x14ac:dyDescent="0.35"/>
    <row r="26" spans="2:9" ht="15" thickBot="1" x14ac:dyDescent="0.35">
      <c r="B26" s="136" t="s">
        <v>83</v>
      </c>
      <c r="C26" s="136"/>
      <c r="D26" s="136"/>
      <c r="E26" s="136"/>
      <c r="F26" s="136"/>
      <c r="G26" s="136"/>
    </row>
    <row r="27" spans="2:9" ht="43.8" thickBot="1" x14ac:dyDescent="0.35">
      <c r="B27" s="15" t="s">
        <v>0</v>
      </c>
      <c r="C27" s="16" t="s">
        <v>10</v>
      </c>
      <c r="D27" s="16" t="s">
        <v>11</v>
      </c>
      <c r="E27" s="16" t="s">
        <v>12</v>
      </c>
      <c r="F27" s="16" t="s">
        <v>13</v>
      </c>
      <c r="G27" s="16" t="s">
        <v>14</v>
      </c>
      <c r="H27" s="18" t="s">
        <v>15</v>
      </c>
      <c r="I27" s="18" t="s">
        <v>16</v>
      </c>
    </row>
    <row r="28" spans="2:9" ht="15" thickBot="1" x14ac:dyDescent="0.35">
      <c r="B28" s="12">
        <v>1</v>
      </c>
      <c r="C28" s="13" t="s">
        <v>74</v>
      </c>
      <c r="D28" s="13">
        <v>2</v>
      </c>
      <c r="E28" s="14">
        <v>2603.7399999999998</v>
      </c>
      <c r="F28" s="14">
        <f>D28*E28</f>
        <v>5207.4799999999996</v>
      </c>
      <c r="G28" s="14">
        <f>12*F28</f>
        <v>62489.759999999995</v>
      </c>
      <c r="H28" s="17">
        <f t="shared" ref="H28:I35" si="5">F28-F16</f>
        <v>144.27999999999975</v>
      </c>
      <c r="I28" s="17">
        <f t="shared" si="5"/>
        <v>1731.3600000000006</v>
      </c>
    </row>
    <row r="29" spans="2:9" ht="15" thickBot="1" x14ac:dyDescent="0.35">
      <c r="B29" s="12">
        <v>2</v>
      </c>
      <c r="C29" s="13" t="s">
        <v>75</v>
      </c>
      <c r="D29" s="13">
        <v>1</v>
      </c>
      <c r="E29" s="14">
        <v>3369.48</v>
      </c>
      <c r="F29" s="14">
        <f t="shared" ref="F29:F34" si="6">D29*E29</f>
        <v>3369.48</v>
      </c>
      <c r="G29" s="14">
        <f t="shared" ref="G29:G35" si="7">12*F29</f>
        <v>40433.760000000002</v>
      </c>
      <c r="H29" s="17">
        <f t="shared" si="5"/>
        <v>72.110000000000127</v>
      </c>
      <c r="I29" s="17">
        <f t="shared" si="5"/>
        <v>865.31999999999971</v>
      </c>
    </row>
    <row r="30" spans="2:9" ht="15" thickBot="1" x14ac:dyDescent="0.35">
      <c r="B30" s="12">
        <v>3</v>
      </c>
      <c r="C30" s="13" t="s">
        <v>76</v>
      </c>
      <c r="D30" s="13">
        <v>1</v>
      </c>
      <c r="E30" s="14">
        <v>5376.09</v>
      </c>
      <c r="F30" s="14">
        <f t="shared" si="6"/>
        <v>5376.09</v>
      </c>
      <c r="G30" s="14">
        <f t="shared" si="7"/>
        <v>64513.08</v>
      </c>
      <c r="H30" s="17">
        <f t="shared" si="5"/>
        <v>71.190000000000509</v>
      </c>
      <c r="I30" s="17">
        <f t="shared" si="5"/>
        <v>854.28000000000611</v>
      </c>
    </row>
    <row r="31" spans="2:9" ht="15" thickBot="1" x14ac:dyDescent="0.35">
      <c r="B31" s="12">
        <v>4</v>
      </c>
      <c r="C31" s="13" t="s">
        <v>77</v>
      </c>
      <c r="D31" s="13">
        <v>1</v>
      </c>
      <c r="E31" s="14">
        <v>3438.23</v>
      </c>
      <c r="F31" s="14">
        <f t="shared" si="6"/>
        <v>3438.23</v>
      </c>
      <c r="G31" s="14">
        <f t="shared" si="7"/>
        <v>41258.76</v>
      </c>
      <c r="H31" s="17">
        <f t="shared" si="5"/>
        <v>72.150000000000091</v>
      </c>
      <c r="I31" s="17">
        <f t="shared" si="5"/>
        <v>865.80000000000291</v>
      </c>
    </row>
    <row r="32" spans="2:9" ht="15" thickBot="1" x14ac:dyDescent="0.35">
      <c r="B32" s="12">
        <v>5</v>
      </c>
      <c r="C32" s="13" t="s">
        <v>78</v>
      </c>
      <c r="D32" s="13">
        <v>1</v>
      </c>
      <c r="E32" s="14">
        <v>6441.4</v>
      </c>
      <c r="F32" s="14">
        <f t="shared" si="6"/>
        <v>6441.4</v>
      </c>
      <c r="G32" s="14">
        <f t="shared" si="7"/>
        <v>77296.799999999988</v>
      </c>
      <c r="H32" s="17">
        <f t="shared" si="5"/>
        <v>98.420000000000073</v>
      </c>
      <c r="I32" s="17">
        <f t="shared" si="5"/>
        <v>1181.0399999999936</v>
      </c>
    </row>
    <row r="33" spans="2:9" ht="15" thickBot="1" x14ac:dyDescent="0.35">
      <c r="B33" s="12">
        <v>6</v>
      </c>
      <c r="C33" s="13" t="s">
        <v>79</v>
      </c>
      <c r="D33" s="13">
        <v>1</v>
      </c>
      <c r="E33" s="14">
        <v>7338.14</v>
      </c>
      <c r="F33" s="14">
        <f t="shared" si="6"/>
        <v>7338.14</v>
      </c>
      <c r="G33" s="14">
        <f t="shared" si="7"/>
        <v>88057.680000000008</v>
      </c>
      <c r="H33" s="17">
        <f t="shared" si="5"/>
        <v>101.68000000000029</v>
      </c>
      <c r="I33" s="17">
        <f t="shared" si="5"/>
        <v>1220.1600000000035</v>
      </c>
    </row>
    <row r="34" spans="2:9" ht="15" thickBot="1" x14ac:dyDescent="0.35">
      <c r="B34" s="12">
        <v>7</v>
      </c>
      <c r="C34" s="13" t="s">
        <v>80</v>
      </c>
      <c r="D34" s="13">
        <v>1</v>
      </c>
      <c r="E34" s="14">
        <v>4308.34</v>
      </c>
      <c r="F34" s="14">
        <f t="shared" si="6"/>
        <v>4308.34</v>
      </c>
      <c r="G34" s="14">
        <f t="shared" si="7"/>
        <v>51700.08</v>
      </c>
      <c r="H34" s="17">
        <f t="shared" si="5"/>
        <v>80.199999999999818</v>
      </c>
      <c r="I34" s="17">
        <f t="shared" si="5"/>
        <v>962.39999999999418</v>
      </c>
    </row>
    <row r="35" spans="2:9" ht="29.4" thickBot="1" x14ac:dyDescent="0.35">
      <c r="B35" s="12">
        <v>8</v>
      </c>
      <c r="C35" s="109" t="s">
        <v>81</v>
      </c>
      <c r="D35" s="108" t="s">
        <v>48</v>
      </c>
      <c r="E35" s="113">
        <v>1215.9100000000001</v>
      </c>
      <c r="F35" s="113">
        <f>E35</f>
        <v>1215.9100000000001</v>
      </c>
      <c r="G35" s="113">
        <f t="shared" si="7"/>
        <v>14590.920000000002</v>
      </c>
      <c r="H35" s="104">
        <f t="shared" si="5"/>
        <v>0</v>
      </c>
      <c r="I35" s="104">
        <f t="shared" si="5"/>
        <v>0</v>
      </c>
    </row>
    <row r="36" spans="2:9" ht="15" thickBot="1" x14ac:dyDescent="0.35">
      <c r="B36" s="137" t="s">
        <v>1</v>
      </c>
      <c r="C36" s="137"/>
      <c r="D36" s="19">
        <f>SUM(D28:D35)</f>
        <v>8</v>
      </c>
      <c r="E36" s="20"/>
      <c r="F36" s="20">
        <f>SUM(F28:F35)</f>
        <v>36695.070000000007</v>
      </c>
      <c r="G36" s="20">
        <f>SUM(G28:G35)</f>
        <v>440340.83999999997</v>
      </c>
      <c r="H36" s="17">
        <f>SUM(H28:H35)</f>
        <v>640.03000000000065</v>
      </c>
      <c r="I36" s="17">
        <f>SUM(I28:I35)</f>
        <v>7680.3600000000006</v>
      </c>
    </row>
    <row r="37" spans="2:9" ht="15" thickBot="1" x14ac:dyDescent="0.35"/>
    <row r="38" spans="2:9" ht="15" thickBot="1" x14ac:dyDescent="0.35">
      <c r="B38" s="138" t="s">
        <v>84</v>
      </c>
      <c r="C38" s="138"/>
      <c r="D38" s="138"/>
      <c r="E38" s="138"/>
      <c r="F38" s="138"/>
      <c r="G38" s="138"/>
    </row>
    <row r="39" spans="2:9" ht="43.8" thickBot="1" x14ac:dyDescent="0.35">
      <c r="B39" s="15" t="s">
        <v>0</v>
      </c>
      <c r="C39" s="16" t="s">
        <v>10</v>
      </c>
      <c r="D39" s="16" t="s">
        <v>11</v>
      </c>
      <c r="E39" s="16" t="s">
        <v>12</v>
      </c>
      <c r="F39" s="16" t="s">
        <v>13</v>
      </c>
      <c r="G39" s="16" t="s">
        <v>14</v>
      </c>
      <c r="H39" s="18" t="s">
        <v>15</v>
      </c>
      <c r="I39" s="18" t="s">
        <v>16</v>
      </c>
    </row>
    <row r="40" spans="2:9" ht="15" thickBot="1" x14ac:dyDescent="0.35">
      <c r="B40" s="25">
        <v>1</v>
      </c>
      <c r="C40" s="21" t="s">
        <v>74</v>
      </c>
      <c r="D40" s="21">
        <v>2</v>
      </c>
      <c r="E40" s="22">
        <v>2713.33</v>
      </c>
      <c r="F40" s="22">
        <f>D40*E40</f>
        <v>5426.66</v>
      </c>
      <c r="G40" s="22">
        <f>12*F40</f>
        <v>65119.92</v>
      </c>
      <c r="H40" s="111">
        <f t="shared" ref="H40:I47" si="8">F40-F28</f>
        <v>219.18000000000029</v>
      </c>
      <c r="I40" s="111">
        <f t="shared" si="8"/>
        <v>2630.1600000000035</v>
      </c>
    </row>
    <row r="41" spans="2:9" ht="15" thickBot="1" x14ac:dyDescent="0.35">
      <c r="B41" s="25">
        <v>2</v>
      </c>
      <c r="C41" s="21" t="s">
        <v>75</v>
      </c>
      <c r="D41" s="21">
        <v>1</v>
      </c>
      <c r="E41" s="22">
        <v>3514.44</v>
      </c>
      <c r="F41" s="22">
        <f t="shared" ref="F41:F46" si="9">D41*E41</f>
        <v>3514.44</v>
      </c>
      <c r="G41" s="22">
        <f t="shared" ref="G41:G47" si="10">12*F41</f>
        <v>42173.279999999999</v>
      </c>
      <c r="H41" s="111">
        <f t="shared" si="8"/>
        <v>144.96000000000004</v>
      </c>
      <c r="I41" s="111">
        <f t="shared" si="8"/>
        <v>1739.5199999999968</v>
      </c>
    </row>
    <row r="42" spans="2:9" ht="15" thickBot="1" x14ac:dyDescent="0.35">
      <c r="B42" s="25">
        <v>3</v>
      </c>
      <c r="C42" s="21" t="s">
        <v>76</v>
      </c>
      <c r="D42" s="21">
        <v>1</v>
      </c>
      <c r="E42" s="22">
        <v>5634.76</v>
      </c>
      <c r="F42" s="22">
        <f t="shared" si="9"/>
        <v>5634.76</v>
      </c>
      <c r="G42" s="22">
        <f t="shared" si="10"/>
        <v>67617.119999999995</v>
      </c>
      <c r="H42" s="111">
        <f t="shared" si="8"/>
        <v>258.67000000000007</v>
      </c>
      <c r="I42" s="111">
        <f t="shared" si="8"/>
        <v>3104.0399999999936</v>
      </c>
    </row>
    <row r="43" spans="2:9" ht="15" thickBot="1" x14ac:dyDescent="0.35">
      <c r="B43" s="25">
        <v>4</v>
      </c>
      <c r="C43" s="21" t="s">
        <v>77</v>
      </c>
      <c r="D43" s="21">
        <v>1</v>
      </c>
      <c r="E43" s="22">
        <v>3585.91</v>
      </c>
      <c r="F43" s="22">
        <f t="shared" si="9"/>
        <v>3585.91</v>
      </c>
      <c r="G43" s="22">
        <f t="shared" si="10"/>
        <v>43030.92</v>
      </c>
      <c r="H43" s="111">
        <f t="shared" si="8"/>
        <v>147.67999999999984</v>
      </c>
      <c r="I43" s="111">
        <f t="shared" si="8"/>
        <v>1772.1599999999962</v>
      </c>
    </row>
    <row r="44" spans="2:9" ht="15" thickBot="1" x14ac:dyDescent="0.35">
      <c r="B44" s="25">
        <v>5</v>
      </c>
      <c r="C44" s="21" t="s">
        <v>78</v>
      </c>
      <c r="D44" s="21">
        <v>1</v>
      </c>
      <c r="E44" s="22">
        <v>6727.38</v>
      </c>
      <c r="F44" s="22">
        <f t="shared" si="9"/>
        <v>6727.38</v>
      </c>
      <c r="G44" s="22">
        <f t="shared" si="10"/>
        <v>80728.56</v>
      </c>
      <c r="H44" s="111">
        <f t="shared" si="8"/>
        <v>285.98000000000047</v>
      </c>
      <c r="I44" s="111">
        <f t="shared" si="8"/>
        <v>3431.7600000000093</v>
      </c>
    </row>
    <row r="45" spans="2:9" ht="15" thickBot="1" x14ac:dyDescent="0.35">
      <c r="B45" s="25">
        <v>6</v>
      </c>
      <c r="C45" s="21" t="s">
        <v>79</v>
      </c>
      <c r="D45" s="21">
        <v>1</v>
      </c>
      <c r="E45" s="22">
        <v>7664.42</v>
      </c>
      <c r="F45" s="22">
        <f t="shared" si="9"/>
        <v>7664.42</v>
      </c>
      <c r="G45" s="22">
        <f t="shared" si="10"/>
        <v>91973.040000000008</v>
      </c>
      <c r="H45" s="111">
        <f t="shared" si="8"/>
        <v>326.27999999999975</v>
      </c>
      <c r="I45" s="111">
        <f t="shared" si="8"/>
        <v>3915.3600000000006</v>
      </c>
    </row>
    <row r="46" spans="2:9" ht="15" thickBot="1" x14ac:dyDescent="0.35">
      <c r="B46" s="25">
        <v>7</v>
      </c>
      <c r="C46" s="21" t="s">
        <v>80</v>
      </c>
      <c r="D46" s="21">
        <v>1</v>
      </c>
      <c r="E46" s="22">
        <v>4493.9799999999996</v>
      </c>
      <c r="F46" s="22">
        <f t="shared" si="9"/>
        <v>4493.9799999999996</v>
      </c>
      <c r="G46" s="22">
        <f t="shared" si="10"/>
        <v>53927.759999999995</v>
      </c>
      <c r="H46" s="111">
        <f t="shared" si="8"/>
        <v>185.63999999999942</v>
      </c>
      <c r="I46" s="111">
        <f t="shared" si="8"/>
        <v>2227.679999999993</v>
      </c>
    </row>
    <row r="47" spans="2:9" ht="29.4" thickBot="1" x14ac:dyDescent="0.35">
      <c r="B47" s="12">
        <v>8</v>
      </c>
      <c r="C47" s="109" t="s">
        <v>81</v>
      </c>
      <c r="D47" s="108" t="s">
        <v>48</v>
      </c>
      <c r="E47" s="113">
        <v>1215.9100000000001</v>
      </c>
      <c r="F47" s="113">
        <f>E47</f>
        <v>1215.9100000000001</v>
      </c>
      <c r="G47" s="113">
        <f t="shared" si="10"/>
        <v>14590.920000000002</v>
      </c>
      <c r="H47" s="104">
        <f t="shared" si="8"/>
        <v>0</v>
      </c>
      <c r="I47" s="104">
        <f t="shared" si="8"/>
        <v>0</v>
      </c>
    </row>
    <row r="48" spans="2:9" ht="15" thickBot="1" x14ac:dyDescent="0.35">
      <c r="B48" s="137" t="s">
        <v>1</v>
      </c>
      <c r="C48" s="137"/>
      <c r="D48" s="19">
        <f>SUM(D40:D47)</f>
        <v>8</v>
      </c>
      <c r="E48" s="20"/>
      <c r="F48" s="20">
        <f>SUM(F40:F47)</f>
        <v>38263.460000000006</v>
      </c>
      <c r="G48" s="20">
        <f>SUM(G40:G47)</f>
        <v>459161.51999999996</v>
      </c>
      <c r="H48" s="17">
        <f>SUM(H40:H47)</f>
        <v>1568.3899999999999</v>
      </c>
      <c r="I48" s="17">
        <f>SUM(I40:I47)</f>
        <v>18820.679999999993</v>
      </c>
    </row>
    <row r="49" spans="2:9" ht="15" thickBot="1" x14ac:dyDescent="0.35"/>
    <row r="50" spans="2:9" ht="15" thickBot="1" x14ac:dyDescent="0.35">
      <c r="B50" s="138" t="s">
        <v>85</v>
      </c>
      <c r="C50" s="138"/>
      <c r="D50" s="138"/>
      <c r="E50" s="138"/>
      <c r="F50" s="138"/>
      <c r="G50" s="138"/>
    </row>
    <row r="51" spans="2:9" ht="43.8" thickBot="1" x14ac:dyDescent="0.35">
      <c r="B51" s="15" t="s">
        <v>0</v>
      </c>
      <c r="C51" s="16" t="s">
        <v>10</v>
      </c>
      <c r="D51" s="16" t="s">
        <v>11</v>
      </c>
      <c r="E51" s="16" t="s">
        <v>12</v>
      </c>
      <c r="F51" s="16" t="s">
        <v>13</v>
      </c>
      <c r="G51" s="16" t="s">
        <v>14</v>
      </c>
      <c r="H51" s="18" t="s">
        <v>15</v>
      </c>
      <c r="I51" s="18" t="s">
        <v>16</v>
      </c>
    </row>
    <row r="52" spans="2:9" ht="15" thickBot="1" x14ac:dyDescent="0.35">
      <c r="B52" s="25">
        <v>1</v>
      </c>
      <c r="C52" s="21" t="s">
        <v>74</v>
      </c>
      <c r="D52" s="21">
        <v>2</v>
      </c>
      <c r="E52" s="22">
        <v>2726.36</v>
      </c>
      <c r="F52" s="22">
        <f>D52*E52</f>
        <v>5452.72</v>
      </c>
      <c r="G52" s="22">
        <f>12*F52</f>
        <v>65432.639999999999</v>
      </c>
      <c r="H52" s="111">
        <f t="shared" ref="H52:I59" si="11">F52-F40</f>
        <v>26.0600000000004</v>
      </c>
      <c r="I52" s="111">
        <f t="shared" si="11"/>
        <v>312.72000000000116</v>
      </c>
    </row>
    <row r="53" spans="2:9" ht="15" thickBot="1" x14ac:dyDescent="0.35">
      <c r="B53" s="25">
        <v>2</v>
      </c>
      <c r="C53" s="21" t="s">
        <v>75</v>
      </c>
      <c r="D53" s="21">
        <v>1</v>
      </c>
      <c r="E53" s="22">
        <v>3527.47</v>
      </c>
      <c r="F53" s="22">
        <f t="shared" ref="F53:F58" si="12">D53*E53</f>
        <v>3527.47</v>
      </c>
      <c r="G53" s="22">
        <f t="shared" ref="G53:G59" si="13">12*F53</f>
        <v>42329.64</v>
      </c>
      <c r="H53" s="111">
        <f t="shared" si="11"/>
        <v>13.029999999999745</v>
      </c>
      <c r="I53" s="111">
        <f t="shared" si="11"/>
        <v>156.36000000000058</v>
      </c>
    </row>
    <row r="54" spans="2:9" ht="15" thickBot="1" x14ac:dyDescent="0.35">
      <c r="B54" s="12">
        <v>3</v>
      </c>
      <c r="C54" s="13" t="s">
        <v>76</v>
      </c>
      <c r="D54" s="13">
        <v>1</v>
      </c>
      <c r="E54" s="14">
        <v>5634.76</v>
      </c>
      <c r="F54" s="14">
        <f t="shared" si="12"/>
        <v>5634.76</v>
      </c>
      <c r="G54" s="14">
        <f t="shared" si="13"/>
        <v>67617.119999999995</v>
      </c>
      <c r="H54" s="17">
        <f t="shared" si="11"/>
        <v>0</v>
      </c>
      <c r="I54" s="17">
        <f t="shared" si="11"/>
        <v>0</v>
      </c>
    </row>
    <row r="55" spans="2:9" ht="15" thickBot="1" x14ac:dyDescent="0.35">
      <c r="B55" s="25">
        <v>4</v>
      </c>
      <c r="C55" s="21" t="s">
        <v>77</v>
      </c>
      <c r="D55" s="21">
        <v>1</v>
      </c>
      <c r="E55" s="22">
        <v>3598.95</v>
      </c>
      <c r="F55" s="22">
        <f t="shared" si="12"/>
        <v>3598.95</v>
      </c>
      <c r="G55" s="22">
        <f t="shared" si="13"/>
        <v>43187.399999999994</v>
      </c>
      <c r="H55" s="111">
        <f t="shared" si="11"/>
        <v>13.039999999999964</v>
      </c>
      <c r="I55" s="111">
        <f t="shared" si="11"/>
        <v>156.47999999999593</v>
      </c>
    </row>
    <row r="56" spans="2:9" ht="15" thickBot="1" x14ac:dyDescent="0.35">
      <c r="B56" s="12">
        <v>5</v>
      </c>
      <c r="C56" s="13" t="s">
        <v>78</v>
      </c>
      <c r="D56" s="13">
        <v>1</v>
      </c>
      <c r="E56" s="14">
        <v>6727.38</v>
      </c>
      <c r="F56" s="14">
        <f t="shared" si="12"/>
        <v>6727.38</v>
      </c>
      <c r="G56" s="14">
        <f t="shared" si="13"/>
        <v>80728.56</v>
      </c>
      <c r="H56" s="17">
        <f t="shared" si="11"/>
        <v>0</v>
      </c>
      <c r="I56" s="17">
        <f t="shared" si="11"/>
        <v>0</v>
      </c>
    </row>
    <row r="57" spans="2:9" ht="15" thickBot="1" x14ac:dyDescent="0.35">
      <c r="B57" s="12">
        <v>6</v>
      </c>
      <c r="C57" s="13" t="s">
        <v>79</v>
      </c>
      <c r="D57" s="13">
        <v>1</v>
      </c>
      <c r="E57" s="14">
        <v>7664.42</v>
      </c>
      <c r="F57" s="14">
        <f t="shared" si="12"/>
        <v>7664.42</v>
      </c>
      <c r="G57" s="14">
        <f t="shared" si="13"/>
        <v>91973.040000000008</v>
      </c>
      <c r="H57" s="17">
        <f t="shared" si="11"/>
        <v>0</v>
      </c>
      <c r="I57" s="17">
        <f t="shared" si="11"/>
        <v>0</v>
      </c>
    </row>
    <row r="58" spans="2:9" ht="15" thickBot="1" x14ac:dyDescent="0.35">
      <c r="B58" s="25">
        <v>7</v>
      </c>
      <c r="C58" s="21" t="s">
        <v>80</v>
      </c>
      <c r="D58" s="21">
        <v>1</v>
      </c>
      <c r="E58" s="22">
        <v>4508.47</v>
      </c>
      <c r="F58" s="22">
        <f t="shared" si="12"/>
        <v>4508.47</v>
      </c>
      <c r="G58" s="22">
        <f t="shared" si="13"/>
        <v>54101.64</v>
      </c>
      <c r="H58" s="111">
        <f t="shared" si="11"/>
        <v>14.490000000000691</v>
      </c>
      <c r="I58" s="111">
        <f t="shared" si="11"/>
        <v>173.88000000000466</v>
      </c>
    </row>
    <row r="59" spans="2:9" ht="29.4" thickBot="1" x14ac:dyDescent="0.35">
      <c r="B59" s="12">
        <v>8</v>
      </c>
      <c r="C59" s="109" t="s">
        <v>81</v>
      </c>
      <c r="D59" s="108" t="s">
        <v>48</v>
      </c>
      <c r="E59" s="113">
        <v>1215.9100000000001</v>
      </c>
      <c r="F59" s="113">
        <f>E59</f>
        <v>1215.9100000000001</v>
      </c>
      <c r="G59" s="113">
        <f t="shared" si="13"/>
        <v>14590.920000000002</v>
      </c>
      <c r="H59" s="104">
        <f t="shared" si="11"/>
        <v>0</v>
      </c>
      <c r="I59" s="104">
        <f t="shared" si="11"/>
        <v>0</v>
      </c>
    </row>
    <row r="60" spans="2:9" ht="15" thickBot="1" x14ac:dyDescent="0.35">
      <c r="B60" s="137" t="s">
        <v>1</v>
      </c>
      <c r="C60" s="137"/>
      <c r="D60" s="19">
        <f>SUM(D52:D59)</f>
        <v>8</v>
      </c>
      <c r="E60" s="20"/>
      <c r="F60" s="20">
        <f>SUM(F52:F59)</f>
        <v>38330.080000000009</v>
      </c>
      <c r="G60" s="20">
        <f>SUM(G52:G59)</f>
        <v>459960.96</v>
      </c>
      <c r="H60" s="17">
        <f>SUM(H52:H59)</f>
        <v>66.6200000000008</v>
      </c>
      <c r="I60" s="17">
        <f>SUM(I52:I59)</f>
        <v>799.44000000000233</v>
      </c>
    </row>
    <row r="61" spans="2:9" ht="15" thickBot="1" x14ac:dyDescent="0.35"/>
    <row r="62" spans="2:9" ht="15" thickBot="1" x14ac:dyDescent="0.35">
      <c r="B62" s="134" t="s">
        <v>96</v>
      </c>
      <c r="C62" s="134"/>
      <c r="D62" s="134"/>
      <c r="E62" s="134"/>
      <c r="F62" s="134"/>
      <c r="G62" s="134"/>
    </row>
    <row r="63" spans="2:9" ht="43.8" thickBot="1" x14ac:dyDescent="0.35">
      <c r="B63" s="15" t="s">
        <v>0</v>
      </c>
      <c r="C63" s="16" t="s">
        <v>10</v>
      </c>
      <c r="D63" s="16" t="s">
        <v>11</v>
      </c>
      <c r="E63" s="16" t="s">
        <v>12</v>
      </c>
      <c r="F63" s="16" t="s">
        <v>13</v>
      </c>
      <c r="G63" s="16" t="s">
        <v>14</v>
      </c>
      <c r="H63" s="18" t="s">
        <v>15</v>
      </c>
      <c r="I63" s="18" t="s">
        <v>16</v>
      </c>
    </row>
    <row r="64" spans="2:9" ht="15" thickBot="1" x14ac:dyDescent="0.35">
      <c r="B64" s="25">
        <v>1</v>
      </c>
      <c r="C64" s="21" t="s">
        <v>74</v>
      </c>
      <c r="D64" s="21">
        <v>2</v>
      </c>
      <c r="E64" s="22">
        <v>2653.97</v>
      </c>
      <c r="F64" s="22">
        <f>D64*E64</f>
        <v>5307.94</v>
      </c>
      <c r="G64" s="22">
        <f>12*F64</f>
        <v>63695.28</v>
      </c>
      <c r="H64" s="111">
        <f t="shared" ref="H64:I71" si="14">F64-F52</f>
        <v>-144.78000000000065</v>
      </c>
      <c r="I64" s="111">
        <f t="shared" si="14"/>
        <v>-1737.3600000000006</v>
      </c>
    </row>
    <row r="65" spans="2:9" ht="15" thickBot="1" x14ac:dyDescent="0.35">
      <c r="B65" s="25">
        <v>2</v>
      </c>
      <c r="C65" s="21" t="s">
        <v>75</v>
      </c>
      <c r="D65" s="21">
        <v>1</v>
      </c>
      <c r="E65" s="22">
        <v>3452.53</v>
      </c>
      <c r="F65" s="22">
        <f t="shared" ref="F65:F70" si="15">D65*E65</f>
        <v>3452.53</v>
      </c>
      <c r="G65" s="22">
        <f t="shared" ref="G65:G71" si="16">12*F65</f>
        <v>41430.36</v>
      </c>
      <c r="H65" s="111">
        <f t="shared" si="14"/>
        <v>-74.9399999999996</v>
      </c>
      <c r="I65" s="111">
        <f t="shared" si="14"/>
        <v>-899.27999999999884</v>
      </c>
    </row>
    <row r="66" spans="2:9" ht="15" thickBot="1" x14ac:dyDescent="0.35">
      <c r="B66" s="25">
        <v>3</v>
      </c>
      <c r="C66" s="21" t="s">
        <v>76</v>
      </c>
      <c r="D66" s="21">
        <v>1</v>
      </c>
      <c r="E66" s="22">
        <v>5619.29</v>
      </c>
      <c r="F66" s="22">
        <f t="shared" si="15"/>
        <v>5619.29</v>
      </c>
      <c r="G66" s="22">
        <f t="shared" si="16"/>
        <v>67431.48</v>
      </c>
      <c r="H66" s="111">
        <f t="shared" si="14"/>
        <v>-15.470000000000255</v>
      </c>
      <c r="I66" s="111">
        <f t="shared" si="14"/>
        <v>-185.63999999999942</v>
      </c>
    </row>
    <row r="67" spans="2:9" ht="15" thickBot="1" x14ac:dyDescent="0.35">
      <c r="B67" s="25">
        <v>4</v>
      </c>
      <c r="C67" s="21" t="s">
        <v>77</v>
      </c>
      <c r="D67" s="21">
        <v>1</v>
      </c>
      <c r="E67" s="22">
        <v>3589.61</v>
      </c>
      <c r="F67" s="22">
        <f t="shared" si="15"/>
        <v>3589.61</v>
      </c>
      <c r="G67" s="22">
        <f t="shared" si="16"/>
        <v>43075.32</v>
      </c>
      <c r="H67" s="111">
        <f t="shared" si="14"/>
        <v>-9.3399999999996908</v>
      </c>
      <c r="I67" s="111">
        <f t="shared" si="14"/>
        <v>-112.07999999999447</v>
      </c>
    </row>
    <row r="68" spans="2:9" ht="15" thickBot="1" x14ac:dyDescent="0.35">
      <c r="B68" s="25">
        <v>5</v>
      </c>
      <c r="C68" s="21" t="s">
        <v>78</v>
      </c>
      <c r="D68" s="21">
        <v>1</v>
      </c>
      <c r="E68" s="22">
        <v>6709.2</v>
      </c>
      <c r="F68" s="22">
        <f t="shared" si="15"/>
        <v>6709.2</v>
      </c>
      <c r="G68" s="22">
        <f t="shared" si="16"/>
        <v>80510.399999999994</v>
      </c>
      <c r="H68" s="111">
        <f t="shared" si="14"/>
        <v>-18.180000000000291</v>
      </c>
      <c r="I68" s="111">
        <f t="shared" si="14"/>
        <v>-218.16000000000349</v>
      </c>
    </row>
    <row r="69" spans="2:9" ht="15" thickBot="1" x14ac:dyDescent="0.35">
      <c r="B69" s="25">
        <v>6</v>
      </c>
      <c r="C69" s="21" t="s">
        <v>79</v>
      </c>
      <c r="D69" s="21">
        <v>1</v>
      </c>
      <c r="E69" s="22">
        <v>7643.5</v>
      </c>
      <c r="F69" s="22">
        <f t="shared" si="15"/>
        <v>7643.5</v>
      </c>
      <c r="G69" s="22">
        <f t="shared" si="16"/>
        <v>91722</v>
      </c>
      <c r="H69" s="111">
        <f t="shared" si="14"/>
        <v>-20.920000000000073</v>
      </c>
      <c r="I69" s="111">
        <f t="shared" si="14"/>
        <v>-251.04000000000815</v>
      </c>
    </row>
    <row r="70" spans="2:9" ht="15" thickBot="1" x14ac:dyDescent="0.35">
      <c r="B70" s="25">
        <v>7</v>
      </c>
      <c r="C70" s="21" t="s">
        <v>80</v>
      </c>
      <c r="D70" s="21">
        <v>1</v>
      </c>
      <c r="E70" s="22">
        <v>4477.51</v>
      </c>
      <c r="F70" s="22">
        <f t="shared" si="15"/>
        <v>4477.51</v>
      </c>
      <c r="G70" s="22">
        <f t="shared" si="16"/>
        <v>53730.12</v>
      </c>
      <c r="H70" s="111">
        <f t="shared" si="14"/>
        <v>-30.960000000000036</v>
      </c>
      <c r="I70" s="111">
        <f t="shared" si="14"/>
        <v>-371.5199999999968</v>
      </c>
    </row>
    <row r="71" spans="2:9" ht="29.4" thickBot="1" x14ac:dyDescent="0.35">
      <c r="B71" s="116">
        <v>8</v>
      </c>
      <c r="C71" s="118" t="s">
        <v>81</v>
      </c>
      <c r="D71" s="119" t="s">
        <v>48</v>
      </c>
      <c r="E71" s="120">
        <v>1215.9100000000001</v>
      </c>
      <c r="F71" s="120">
        <f>E71</f>
        <v>1215.9100000000001</v>
      </c>
      <c r="G71" s="120">
        <f t="shared" si="16"/>
        <v>14590.920000000002</v>
      </c>
      <c r="H71" s="121">
        <f t="shared" si="14"/>
        <v>0</v>
      </c>
      <c r="I71" s="121">
        <f t="shared" si="14"/>
        <v>0</v>
      </c>
    </row>
    <row r="72" spans="2:9" ht="15" thickBot="1" x14ac:dyDescent="0.35">
      <c r="B72" s="135" t="s">
        <v>1</v>
      </c>
      <c r="C72" s="135"/>
      <c r="D72" s="122">
        <f>SUM(D64:D71)</f>
        <v>8</v>
      </c>
      <c r="E72" s="123"/>
      <c r="F72" s="123">
        <f>SUM(F64:F71)</f>
        <v>38015.490000000005</v>
      </c>
      <c r="G72" s="123">
        <f>SUM(G64:G71)</f>
        <v>456185.87999999995</v>
      </c>
      <c r="H72" s="117">
        <f>SUM(H64:H71)</f>
        <v>-314.5900000000006</v>
      </c>
      <c r="I72" s="117">
        <f>SUM(I64:I71)</f>
        <v>-3775.0800000000017</v>
      </c>
    </row>
    <row r="73" spans="2:9" ht="15" thickBot="1" x14ac:dyDescent="0.35"/>
    <row r="74" spans="2:9" ht="15" thickBot="1" x14ac:dyDescent="0.35">
      <c r="B74" s="134" t="s">
        <v>97</v>
      </c>
      <c r="C74" s="134"/>
      <c r="D74" s="134"/>
      <c r="E74" s="134"/>
      <c r="F74" s="134"/>
      <c r="G74" s="134"/>
    </row>
    <row r="75" spans="2:9" ht="43.8" thickBot="1" x14ac:dyDescent="0.35">
      <c r="B75" s="15" t="s">
        <v>0</v>
      </c>
      <c r="C75" s="16" t="s">
        <v>10</v>
      </c>
      <c r="D75" s="16" t="s">
        <v>11</v>
      </c>
      <c r="E75" s="16" t="s">
        <v>12</v>
      </c>
      <c r="F75" s="16" t="s">
        <v>13</v>
      </c>
      <c r="G75" s="16" t="s">
        <v>14</v>
      </c>
      <c r="H75" s="18" t="s">
        <v>15</v>
      </c>
      <c r="I75" s="18" t="s">
        <v>16</v>
      </c>
    </row>
    <row r="76" spans="2:9" ht="15" thickBot="1" x14ac:dyDescent="0.35">
      <c r="B76" s="25">
        <v>1</v>
      </c>
      <c r="C76" s="21" t="s">
        <v>74</v>
      </c>
      <c r="D76" s="21">
        <v>2</v>
      </c>
      <c r="E76" s="22">
        <v>2641.08</v>
      </c>
      <c r="F76" s="22">
        <f>D76*E76</f>
        <v>5282.16</v>
      </c>
      <c r="G76" s="22">
        <f>12*F76</f>
        <v>63385.919999999998</v>
      </c>
      <c r="H76" s="111">
        <f t="shared" ref="H76:I83" si="17">F76-F64</f>
        <v>-25.779999999999745</v>
      </c>
      <c r="I76" s="111">
        <f t="shared" si="17"/>
        <v>-309.36000000000058</v>
      </c>
    </row>
    <row r="77" spans="2:9" ht="15" thickBot="1" x14ac:dyDescent="0.35">
      <c r="B77" s="25">
        <v>2</v>
      </c>
      <c r="C77" s="21" t="s">
        <v>75</v>
      </c>
      <c r="D77" s="21">
        <v>1</v>
      </c>
      <c r="E77" s="22">
        <v>3434.9</v>
      </c>
      <c r="F77" s="22">
        <f t="shared" ref="F77:F82" si="18">D77*E77</f>
        <v>3434.9</v>
      </c>
      <c r="G77" s="22">
        <f t="shared" ref="G77:G83" si="19">12*F77</f>
        <v>41218.800000000003</v>
      </c>
      <c r="H77" s="111">
        <f t="shared" si="17"/>
        <v>-17.630000000000109</v>
      </c>
      <c r="I77" s="111">
        <f t="shared" si="17"/>
        <v>-211.55999999999767</v>
      </c>
    </row>
    <row r="78" spans="2:9" ht="15" thickBot="1" x14ac:dyDescent="0.35">
      <c r="B78" s="25">
        <v>3</v>
      </c>
      <c r="C78" s="21" t="s">
        <v>76</v>
      </c>
      <c r="D78" s="21">
        <v>1</v>
      </c>
      <c r="E78" s="22">
        <v>5588.92</v>
      </c>
      <c r="F78" s="22">
        <f t="shared" si="18"/>
        <v>5588.92</v>
      </c>
      <c r="G78" s="22">
        <f t="shared" si="19"/>
        <v>67067.040000000008</v>
      </c>
      <c r="H78" s="111">
        <f t="shared" si="17"/>
        <v>-30.369999999999891</v>
      </c>
      <c r="I78" s="111">
        <f t="shared" si="17"/>
        <v>-364.43999999998778</v>
      </c>
    </row>
    <row r="79" spans="2:9" ht="15" thickBot="1" x14ac:dyDescent="0.35">
      <c r="B79" s="25">
        <v>4</v>
      </c>
      <c r="C79" s="21" t="s">
        <v>77</v>
      </c>
      <c r="D79" s="21">
        <v>1</v>
      </c>
      <c r="E79" s="22">
        <v>3571.31</v>
      </c>
      <c r="F79" s="22">
        <f t="shared" si="18"/>
        <v>3571.31</v>
      </c>
      <c r="G79" s="22">
        <f t="shared" si="19"/>
        <v>42855.72</v>
      </c>
      <c r="H79" s="111">
        <f t="shared" si="17"/>
        <v>-18.300000000000182</v>
      </c>
      <c r="I79" s="111">
        <f t="shared" si="17"/>
        <v>-219.59999999999854</v>
      </c>
    </row>
    <row r="80" spans="2:9" ht="15" thickBot="1" x14ac:dyDescent="0.35">
      <c r="B80" s="25">
        <v>5</v>
      </c>
      <c r="C80" s="21" t="s">
        <v>78</v>
      </c>
      <c r="D80" s="21">
        <v>1</v>
      </c>
      <c r="E80" s="22">
        <v>6673.54</v>
      </c>
      <c r="F80" s="22">
        <f t="shared" si="18"/>
        <v>6673.54</v>
      </c>
      <c r="G80" s="22">
        <f t="shared" si="19"/>
        <v>80082.48</v>
      </c>
      <c r="H80" s="111">
        <f t="shared" si="17"/>
        <v>-35.659999999999854</v>
      </c>
      <c r="I80" s="111">
        <f t="shared" si="17"/>
        <v>-427.91999999999825</v>
      </c>
    </row>
    <row r="81" spans="2:9" ht="15" thickBot="1" x14ac:dyDescent="0.35">
      <c r="B81" s="25">
        <v>6</v>
      </c>
      <c r="C81" s="21" t="s">
        <v>79</v>
      </c>
      <c r="D81" s="21">
        <v>1</v>
      </c>
      <c r="E81" s="22">
        <v>7602.48</v>
      </c>
      <c r="F81" s="22">
        <f t="shared" si="18"/>
        <v>7602.48</v>
      </c>
      <c r="G81" s="22">
        <f t="shared" si="19"/>
        <v>91229.759999999995</v>
      </c>
      <c r="H81" s="111">
        <f t="shared" si="17"/>
        <v>-41.020000000000437</v>
      </c>
      <c r="I81" s="111">
        <f t="shared" si="17"/>
        <v>-492.24000000000524</v>
      </c>
    </row>
    <row r="82" spans="2:9" ht="15" thickBot="1" x14ac:dyDescent="0.35">
      <c r="B82" s="25">
        <v>7</v>
      </c>
      <c r="C82" s="21" t="s">
        <v>80</v>
      </c>
      <c r="D82" s="21">
        <v>1</v>
      </c>
      <c r="E82" s="22">
        <v>4454.1099999999997</v>
      </c>
      <c r="F82" s="22">
        <f t="shared" si="18"/>
        <v>4454.1099999999997</v>
      </c>
      <c r="G82" s="22">
        <f t="shared" si="19"/>
        <v>53449.319999999992</v>
      </c>
      <c r="H82" s="111">
        <f t="shared" si="17"/>
        <v>-23.400000000000546</v>
      </c>
      <c r="I82" s="111">
        <f t="shared" si="17"/>
        <v>-280.80000000001019</v>
      </c>
    </row>
    <row r="83" spans="2:9" ht="29.4" thickBot="1" x14ac:dyDescent="0.35">
      <c r="B83" s="116">
        <v>8</v>
      </c>
      <c r="C83" s="118" t="s">
        <v>81</v>
      </c>
      <c r="D83" s="119" t="s">
        <v>48</v>
      </c>
      <c r="E83" s="120">
        <v>1215.9100000000001</v>
      </c>
      <c r="F83" s="120">
        <f>E83</f>
        <v>1215.9100000000001</v>
      </c>
      <c r="G83" s="120">
        <f t="shared" si="19"/>
        <v>14590.920000000002</v>
      </c>
      <c r="H83" s="121">
        <f t="shared" si="17"/>
        <v>0</v>
      </c>
      <c r="I83" s="121">
        <f t="shared" si="17"/>
        <v>0</v>
      </c>
    </row>
    <row r="84" spans="2:9" ht="15" thickBot="1" x14ac:dyDescent="0.35">
      <c r="B84" s="135" t="s">
        <v>1</v>
      </c>
      <c r="C84" s="135"/>
      <c r="D84" s="122">
        <f>SUM(D76:D83)</f>
        <v>8</v>
      </c>
      <c r="E84" s="123"/>
      <c r="F84" s="123">
        <f>SUM(F76:F83)</f>
        <v>37823.33</v>
      </c>
      <c r="G84" s="123">
        <f>SUM(G76:G83)</f>
        <v>453879.96</v>
      </c>
      <c r="H84" s="117">
        <f>SUM(H76:H83)</f>
        <v>-192.16000000000076</v>
      </c>
      <c r="I84" s="117">
        <f>SUM(I76:I83)</f>
        <v>-2305.9199999999983</v>
      </c>
    </row>
    <row r="85" spans="2:9" ht="15" thickBot="1" x14ac:dyDescent="0.35"/>
    <row r="86" spans="2:9" ht="15" thickBot="1" x14ac:dyDescent="0.35">
      <c r="B86" s="136" t="s">
        <v>119</v>
      </c>
      <c r="C86" s="136"/>
      <c r="D86" s="136"/>
      <c r="E86" s="136"/>
      <c r="F86" s="136"/>
      <c r="G86" s="136"/>
    </row>
    <row r="87" spans="2:9" ht="43.8" thickBot="1" x14ac:dyDescent="0.35">
      <c r="B87" s="15" t="s">
        <v>0</v>
      </c>
      <c r="C87" s="16" t="s">
        <v>10</v>
      </c>
      <c r="D87" s="16" t="s">
        <v>11</v>
      </c>
      <c r="E87" s="16" t="s">
        <v>12</v>
      </c>
      <c r="F87" s="16" t="s">
        <v>13</v>
      </c>
      <c r="G87" s="16" t="s">
        <v>14</v>
      </c>
      <c r="H87" s="18" t="s">
        <v>15</v>
      </c>
      <c r="I87" s="18" t="s">
        <v>16</v>
      </c>
    </row>
    <row r="88" spans="2:9" ht="15" thickBot="1" x14ac:dyDescent="0.35">
      <c r="B88" s="25">
        <v>1</v>
      </c>
      <c r="C88" s="21" t="s">
        <v>74</v>
      </c>
      <c r="D88" s="21">
        <v>2</v>
      </c>
      <c r="E88" s="22">
        <v>2801.97</v>
      </c>
      <c r="F88" s="22">
        <f>D88*E88</f>
        <v>5603.94</v>
      </c>
      <c r="G88" s="22">
        <f>12*F88</f>
        <v>67247.28</v>
      </c>
      <c r="H88" s="111">
        <f t="shared" ref="H88:H95" si="20">F88-F76</f>
        <v>321.77999999999975</v>
      </c>
      <c r="I88" s="111">
        <f t="shared" ref="I88:I95" si="21">G88-G76</f>
        <v>3861.3600000000006</v>
      </c>
    </row>
    <row r="89" spans="2:9" ht="15" thickBot="1" x14ac:dyDescent="0.35">
      <c r="B89" s="25">
        <v>2</v>
      </c>
      <c r="C89" s="21" t="s">
        <v>75</v>
      </c>
      <c r="D89" s="21">
        <v>1</v>
      </c>
      <c r="E89" s="22">
        <v>3628.35</v>
      </c>
      <c r="F89" s="22">
        <f t="shared" ref="F89:F94" si="22">D89*E89</f>
        <v>3628.35</v>
      </c>
      <c r="G89" s="22">
        <f t="shared" ref="G89:G95" si="23">12*F89</f>
        <v>43540.2</v>
      </c>
      <c r="H89" s="111">
        <f t="shared" si="20"/>
        <v>193.44999999999982</v>
      </c>
      <c r="I89" s="111">
        <f t="shared" si="21"/>
        <v>2321.3999999999942</v>
      </c>
    </row>
    <row r="90" spans="2:9" ht="15" thickBot="1" x14ac:dyDescent="0.35">
      <c r="B90" s="25">
        <v>3</v>
      </c>
      <c r="C90" s="21" t="s">
        <v>76</v>
      </c>
      <c r="D90" s="21">
        <v>1</v>
      </c>
      <c r="E90" s="22">
        <v>5839.52</v>
      </c>
      <c r="F90" s="22">
        <f t="shared" si="22"/>
        <v>5839.52</v>
      </c>
      <c r="G90" s="22">
        <f t="shared" si="23"/>
        <v>70074.240000000005</v>
      </c>
      <c r="H90" s="111">
        <f t="shared" si="20"/>
        <v>250.60000000000036</v>
      </c>
      <c r="I90" s="111">
        <f t="shared" si="21"/>
        <v>3007.1999999999971</v>
      </c>
    </row>
    <row r="91" spans="2:9" ht="15" thickBot="1" x14ac:dyDescent="0.35">
      <c r="B91" s="25">
        <v>4</v>
      </c>
      <c r="C91" s="21" t="s">
        <v>77</v>
      </c>
      <c r="D91" s="21">
        <v>1</v>
      </c>
      <c r="E91" s="22">
        <v>3787.23</v>
      </c>
      <c r="F91" s="22">
        <f t="shared" si="22"/>
        <v>3787.23</v>
      </c>
      <c r="G91" s="22">
        <f t="shared" si="23"/>
        <v>45446.76</v>
      </c>
      <c r="H91" s="111">
        <f t="shared" si="20"/>
        <v>215.92000000000007</v>
      </c>
      <c r="I91" s="111">
        <f t="shared" si="21"/>
        <v>2591.0400000000009</v>
      </c>
    </row>
    <row r="92" spans="2:9" ht="15" thickBot="1" x14ac:dyDescent="0.35">
      <c r="B92" s="25">
        <v>5</v>
      </c>
      <c r="C92" s="21" t="s">
        <v>78</v>
      </c>
      <c r="D92" s="21">
        <v>1</v>
      </c>
      <c r="E92" s="22">
        <v>7058.92</v>
      </c>
      <c r="F92" s="22">
        <f t="shared" si="22"/>
        <v>7058.92</v>
      </c>
      <c r="G92" s="22">
        <f t="shared" si="23"/>
        <v>84707.040000000008</v>
      </c>
      <c r="H92" s="111">
        <f t="shared" si="20"/>
        <v>385.38000000000011</v>
      </c>
      <c r="I92" s="111">
        <f t="shared" si="21"/>
        <v>4624.5600000000122</v>
      </c>
    </row>
    <row r="93" spans="2:9" ht="15" thickBot="1" x14ac:dyDescent="0.35">
      <c r="B93" s="25">
        <v>6</v>
      </c>
      <c r="C93" s="21" t="s">
        <v>79</v>
      </c>
      <c r="D93" s="21">
        <v>1</v>
      </c>
      <c r="E93" s="22">
        <v>8032.26</v>
      </c>
      <c r="F93" s="22">
        <f t="shared" si="22"/>
        <v>8032.26</v>
      </c>
      <c r="G93" s="22">
        <f t="shared" si="23"/>
        <v>96387.12</v>
      </c>
      <c r="H93" s="111">
        <f t="shared" si="20"/>
        <v>429.78000000000065</v>
      </c>
      <c r="I93" s="111">
        <f t="shared" si="21"/>
        <v>5157.3600000000006</v>
      </c>
    </row>
    <row r="94" spans="2:9" ht="15" thickBot="1" x14ac:dyDescent="0.35">
      <c r="B94" s="25">
        <v>7</v>
      </c>
      <c r="C94" s="21" t="s">
        <v>80</v>
      </c>
      <c r="D94" s="21">
        <v>1</v>
      </c>
      <c r="E94" s="22">
        <v>4700.88</v>
      </c>
      <c r="F94" s="22">
        <f t="shared" si="22"/>
        <v>4700.88</v>
      </c>
      <c r="G94" s="22">
        <f t="shared" si="23"/>
        <v>56410.559999999998</v>
      </c>
      <c r="H94" s="111">
        <f t="shared" si="20"/>
        <v>246.77000000000044</v>
      </c>
      <c r="I94" s="111">
        <f t="shared" si="21"/>
        <v>2961.2400000000052</v>
      </c>
    </row>
    <row r="95" spans="2:9" ht="29.4" thickBot="1" x14ac:dyDescent="0.35">
      <c r="B95" s="116">
        <v>8</v>
      </c>
      <c r="C95" s="118" t="s">
        <v>81</v>
      </c>
      <c r="D95" s="119" t="s">
        <v>48</v>
      </c>
      <c r="E95" s="120">
        <v>1215.9100000000001</v>
      </c>
      <c r="F95" s="120">
        <f>E95</f>
        <v>1215.9100000000001</v>
      </c>
      <c r="G95" s="120">
        <f t="shared" si="23"/>
        <v>14590.920000000002</v>
      </c>
      <c r="H95" s="121">
        <f t="shared" si="20"/>
        <v>0</v>
      </c>
      <c r="I95" s="121">
        <f t="shared" si="21"/>
        <v>0</v>
      </c>
    </row>
    <row r="96" spans="2:9" ht="15" thickBot="1" x14ac:dyDescent="0.35">
      <c r="B96" s="135" t="s">
        <v>1</v>
      </c>
      <c r="C96" s="135"/>
      <c r="D96" s="122">
        <f>SUM(D88:D95)</f>
        <v>8</v>
      </c>
      <c r="E96" s="123"/>
      <c r="F96" s="123">
        <f>SUM(F88:F95)</f>
        <v>39867.01</v>
      </c>
      <c r="G96" s="123">
        <f>SUM(G88:G95)</f>
        <v>478404.12</v>
      </c>
      <c r="H96" s="117">
        <f>SUM(H88:H95)</f>
        <v>2043.6800000000012</v>
      </c>
      <c r="I96" s="117">
        <f>SUM(I88:I95)</f>
        <v>24524.160000000011</v>
      </c>
    </row>
    <row r="97" spans="2:9" ht="15" thickBot="1" x14ac:dyDescent="0.35"/>
    <row r="98" spans="2:9" ht="15" thickBot="1" x14ac:dyDescent="0.35">
      <c r="B98" s="136" t="s">
        <v>120</v>
      </c>
      <c r="C98" s="136"/>
      <c r="D98" s="136"/>
      <c r="E98" s="136"/>
      <c r="F98" s="136"/>
      <c r="G98" s="136"/>
    </row>
    <row r="99" spans="2:9" ht="43.8" thickBot="1" x14ac:dyDescent="0.35">
      <c r="B99" s="15" t="s">
        <v>0</v>
      </c>
      <c r="C99" s="16" t="s">
        <v>10</v>
      </c>
      <c r="D99" s="16" t="s">
        <v>11</v>
      </c>
      <c r="E99" s="16" t="s">
        <v>12</v>
      </c>
      <c r="F99" s="16" t="s">
        <v>13</v>
      </c>
      <c r="G99" s="16" t="s">
        <v>14</v>
      </c>
      <c r="H99" s="18" t="s">
        <v>15</v>
      </c>
      <c r="I99" s="18" t="s">
        <v>16</v>
      </c>
    </row>
    <row r="100" spans="2:9" ht="15" thickBot="1" x14ac:dyDescent="0.35">
      <c r="B100" s="116">
        <v>1</v>
      </c>
      <c r="C100" s="127" t="s">
        <v>74</v>
      </c>
      <c r="D100" s="127">
        <v>2</v>
      </c>
      <c r="E100" s="128">
        <v>2801.97</v>
      </c>
      <c r="F100" s="128">
        <f>D100*E100</f>
        <v>5603.94</v>
      </c>
      <c r="G100" s="128">
        <f>12*F100</f>
        <v>67247.28</v>
      </c>
      <c r="H100" s="117">
        <f t="shared" ref="H100:H107" si="24">F100-F88</f>
        <v>0</v>
      </c>
      <c r="I100" s="117">
        <f t="shared" ref="I100:I107" si="25">G100-G88</f>
        <v>0</v>
      </c>
    </row>
    <row r="101" spans="2:9" ht="15" thickBot="1" x14ac:dyDescent="0.35">
      <c r="B101" s="25">
        <v>2</v>
      </c>
      <c r="C101" s="21" t="s">
        <v>75</v>
      </c>
      <c r="D101" s="21">
        <v>1</v>
      </c>
      <c r="E101" s="22">
        <v>3633.13</v>
      </c>
      <c r="F101" s="22">
        <f t="shared" ref="F101:F106" si="26">D101*E101</f>
        <v>3633.13</v>
      </c>
      <c r="G101" s="22">
        <f t="shared" ref="G101:G107" si="27">12*F101</f>
        <v>43597.56</v>
      </c>
      <c r="H101" s="111">
        <f t="shared" si="24"/>
        <v>4.7800000000002001</v>
      </c>
      <c r="I101" s="111">
        <f t="shared" si="25"/>
        <v>57.360000000000582</v>
      </c>
    </row>
    <row r="102" spans="2:9" ht="15" thickBot="1" x14ac:dyDescent="0.35">
      <c r="B102" s="116">
        <v>3</v>
      </c>
      <c r="C102" s="127" t="s">
        <v>76</v>
      </c>
      <c r="D102" s="127">
        <v>1</v>
      </c>
      <c r="E102" s="128">
        <v>5839.52</v>
      </c>
      <c r="F102" s="128">
        <f t="shared" si="26"/>
        <v>5839.52</v>
      </c>
      <c r="G102" s="128">
        <f t="shared" si="27"/>
        <v>70074.240000000005</v>
      </c>
      <c r="H102" s="117">
        <f t="shared" si="24"/>
        <v>0</v>
      </c>
      <c r="I102" s="117">
        <f t="shared" si="25"/>
        <v>0</v>
      </c>
    </row>
    <row r="103" spans="2:9" ht="15" thickBot="1" x14ac:dyDescent="0.35">
      <c r="B103" s="116">
        <v>4</v>
      </c>
      <c r="C103" s="127" t="s">
        <v>77</v>
      </c>
      <c r="D103" s="127">
        <v>1</v>
      </c>
      <c r="E103" s="128">
        <v>3787.23</v>
      </c>
      <c r="F103" s="128">
        <f t="shared" si="26"/>
        <v>3787.23</v>
      </c>
      <c r="G103" s="128">
        <f t="shared" si="27"/>
        <v>45446.76</v>
      </c>
      <c r="H103" s="117">
        <f t="shared" si="24"/>
        <v>0</v>
      </c>
      <c r="I103" s="117">
        <f t="shared" si="25"/>
        <v>0</v>
      </c>
    </row>
    <row r="104" spans="2:9" ht="15" thickBot="1" x14ac:dyDescent="0.35">
      <c r="B104" s="116">
        <v>5</v>
      </c>
      <c r="C104" s="127" t="s">
        <v>78</v>
      </c>
      <c r="D104" s="127">
        <v>1</v>
      </c>
      <c r="E104" s="128">
        <v>7058.92</v>
      </c>
      <c r="F104" s="128">
        <f t="shared" si="26"/>
        <v>7058.92</v>
      </c>
      <c r="G104" s="128">
        <f t="shared" si="27"/>
        <v>84707.040000000008</v>
      </c>
      <c r="H104" s="117">
        <f t="shared" si="24"/>
        <v>0</v>
      </c>
      <c r="I104" s="117">
        <f t="shared" si="25"/>
        <v>0</v>
      </c>
    </row>
    <row r="105" spans="2:9" ht="15" thickBot="1" x14ac:dyDescent="0.35">
      <c r="B105" s="116">
        <v>6</v>
      </c>
      <c r="C105" s="127" t="s">
        <v>79</v>
      </c>
      <c r="D105" s="127">
        <v>1</v>
      </c>
      <c r="E105" s="128">
        <v>8032.26</v>
      </c>
      <c r="F105" s="128">
        <f t="shared" si="26"/>
        <v>8032.26</v>
      </c>
      <c r="G105" s="128">
        <f t="shared" si="27"/>
        <v>96387.12</v>
      </c>
      <c r="H105" s="117">
        <f t="shared" si="24"/>
        <v>0</v>
      </c>
      <c r="I105" s="117">
        <f t="shared" si="25"/>
        <v>0</v>
      </c>
    </row>
    <row r="106" spans="2:9" ht="15" thickBot="1" x14ac:dyDescent="0.35">
      <c r="B106" s="116">
        <v>7</v>
      </c>
      <c r="C106" s="127" t="s">
        <v>80</v>
      </c>
      <c r="D106" s="127">
        <v>1</v>
      </c>
      <c r="E106" s="128">
        <v>4700.88</v>
      </c>
      <c r="F106" s="128">
        <f t="shared" si="26"/>
        <v>4700.88</v>
      </c>
      <c r="G106" s="128">
        <f t="shared" si="27"/>
        <v>56410.559999999998</v>
      </c>
      <c r="H106" s="117">
        <f t="shared" si="24"/>
        <v>0</v>
      </c>
      <c r="I106" s="117">
        <f t="shared" si="25"/>
        <v>0</v>
      </c>
    </row>
    <row r="107" spans="2:9" ht="29.4" thickBot="1" x14ac:dyDescent="0.35">
      <c r="B107" s="116">
        <v>8</v>
      </c>
      <c r="C107" s="118" t="s">
        <v>81</v>
      </c>
      <c r="D107" s="119" t="s">
        <v>48</v>
      </c>
      <c r="E107" s="120">
        <v>1215.9100000000001</v>
      </c>
      <c r="F107" s="120">
        <f>E107</f>
        <v>1215.9100000000001</v>
      </c>
      <c r="G107" s="120">
        <f t="shared" si="27"/>
        <v>14590.920000000002</v>
      </c>
      <c r="H107" s="121">
        <f t="shared" si="24"/>
        <v>0</v>
      </c>
      <c r="I107" s="121">
        <f t="shared" si="25"/>
        <v>0</v>
      </c>
    </row>
    <row r="108" spans="2:9" ht="15" thickBot="1" x14ac:dyDescent="0.35">
      <c r="B108" s="135" t="s">
        <v>1</v>
      </c>
      <c r="C108" s="135"/>
      <c r="D108" s="122">
        <f>SUM(D100:D107)</f>
        <v>8</v>
      </c>
      <c r="E108" s="123"/>
      <c r="F108" s="123">
        <f>SUM(F100:F107)</f>
        <v>39871.79</v>
      </c>
      <c r="G108" s="123">
        <f>SUM(G100:G107)</f>
        <v>478461.48</v>
      </c>
      <c r="H108" s="117">
        <f>SUM(H100:H107)</f>
        <v>4.7800000000002001</v>
      </c>
      <c r="I108" s="117">
        <f>SUM(I100:I107)</f>
        <v>57.360000000000582</v>
      </c>
    </row>
    <row r="109" spans="2:9" ht="15" thickBot="1" x14ac:dyDescent="0.35"/>
    <row r="110" spans="2:9" ht="15" thickBot="1" x14ac:dyDescent="0.35">
      <c r="B110" s="136" t="s">
        <v>121</v>
      </c>
      <c r="C110" s="136"/>
      <c r="D110" s="136"/>
      <c r="E110" s="136"/>
      <c r="F110" s="136"/>
      <c r="G110" s="136"/>
    </row>
    <row r="111" spans="2:9" ht="43.8" thickBot="1" x14ac:dyDescent="0.35">
      <c r="B111" s="15" t="s">
        <v>0</v>
      </c>
      <c r="C111" s="16" t="s">
        <v>10</v>
      </c>
      <c r="D111" s="16" t="s">
        <v>11</v>
      </c>
      <c r="E111" s="16" t="s">
        <v>12</v>
      </c>
      <c r="F111" s="16" t="s">
        <v>13</v>
      </c>
      <c r="G111" s="16" t="s">
        <v>14</v>
      </c>
      <c r="H111" s="18" t="s">
        <v>15</v>
      </c>
      <c r="I111" s="18" t="s">
        <v>16</v>
      </c>
    </row>
    <row r="112" spans="2:9" ht="15" thickBot="1" x14ac:dyDescent="0.35">
      <c r="B112" s="25">
        <v>1</v>
      </c>
      <c r="C112" s="21" t="s">
        <v>74</v>
      </c>
      <c r="D112" s="21">
        <v>2</v>
      </c>
      <c r="E112" s="22">
        <v>2781.69</v>
      </c>
      <c r="F112" s="22">
        <f>D112*E112</f>
        <v>5563.38</v>
      </c>
      <c r="G112" s="22">
        <f>12*F112</f>
        <v>66760.56</v>
      </c>
      <c r="H112" s="111">
        <f t="shared" ref="H112:H119" si="28">F112-F100</f>
        <v>-40.559999999999491</v>
      </c>
      <c r="I112" s="111">
        <f t="shared" ref="I112:I119" si="29">G112-G100</f>
        <v>-486.72000000000116</v>
      </c>
    </row>
    <row r="113" spans="2:9" ht="15" thickBot="1" x14ac:dyDescent="0.35">
      <c r="B113" s="25">
        <v>2</v>
      </c>
      <c r="C113" s="21" t="s">
        <v>75</v>
      </c>
      <c r="D113" s="21">
        <v>1</v>
      </c>
      <c r="E113" s="22">
        <v>3605.42</v>
      </c>
      <c r="F113" s="22">
        <f t="shared" ref="F113:F118" si="30">D113*E113</f>
        <v>3605.42</v>
      </c>
      <c r="G113" s="22">
        <f t="shared" ref="G113:G119" si="31">12*F113</f>
        <v>43265.04</v>
      </c>
      <c r="H113" s="111">
        <f t="shared" si="28"/>
        <v>-27.710000000000036</v>
      </c>
      <c r="I113" s="111">
        <f t="shared" si="29"/>
        <v>-332.5199999999968</v>
      </c>
    </row>
    <row r="114" spans="2:9" ht="15" thickBot="1" x14ac:dyDescent="0.35">
      <c r="B114" s="25">
        <v>3</v>
      </c>
      <c r="C114" s="21" t="s">
        <v>76</v>
      </c>
      <c r="D114" s="21">
        <v>1</v>
      </c>
      <c r="E114" s="22">
        <v>5791.76</v>
      </c>
      <c r="F114" s="22">
        <f t="shared" si="30"/>
        <v>5791.76</v>
      </c>
      <c r="G114" s="22">
        <f t="shared" si="31"/>
        <v>69501.119999999995</v>
      </c>
      <c r="H114" s="111">
        <f t="shared" si="28"/>
        <v>-47.760000000000218</v>
      </c>
      <c r="I114" s="111">
        <f t="shared" si="29"/>
        <v>-573.1200000000099</v>
      </c>
    </row>
    <row r="115" spans="2:9" ht="15" thickBot="1" x14ac:dyDescent="0.35">
      <c r="B115" s="25">
        <v>4</v>
      </c>
      <c r="C115" s="21" t="s">
        <v>77</v>
      </c>
      <c r="D115" s="21">
        <v>1</v>
      </c>
      <c r="E115" s="22">
        <v>3758.47</v>
      </c>
      <c r="F115" s="22">
        <f t="shared" si="30"/>
        <v>3758.47</v>
      </c>
      <c r="G115" s="22">
        <f t="shared" si="31"/>
        <v>45101.64</v>
      </c>
      <c r="H115" s="111">
        <f t="shared" si="28"/>
        <v>-28.760000000000218</v>
      </c>
      <c r="I115" s="111">
        <f t="shared" si="29"/>
        <v>-345.12000000000262</v>
      </c>
    </row>
    <row r="116" spans="2:9" ht="15" thickBot="1" x14ac:dyDescent="0.35">
      <c r="B116" s="25">
        <v>5</v>
      </c>
      <c r="C116" s="21" t="s">
        <v>78</v>
      </c>
      <c r="D116" s="21">
        <v>1</v>
      </c>
      <c r="E116" s="22">
        <v>7002.84</v>
      </c>
      <c r="F116" s="22">
        <f t="shared" si="30"/>
        <v>7002.84</v>
      </c>
      <c r="G116" s="22">
        <f t="shared" si="31"/>
        <v>84034.08</v>
      </c>
      <c r="H116" s="111">
        <f t="shared" si="28"/>
        <v>-56.079999999999927</v>
      </c>
      <c r="I116" s="111">
        <f t="shared" si="29"/>
        <v>-672.9600000000064</v>
      </c>
    </row>
    <row r="117" spans="2:9" ht="15" thickBot="1" x14ac:dyDescent="0.35">
      <c r="B117" s="25">
        <v>6</v>
      </c>
      <c r="C117" s="21" t="s">
        <v>79</v>
      </c>
      <c r="D117" s="21">
        <v>1</v>
      </c>
      <c r="E117" s="22">
        <v>7967.76</v>
      </c>
      <c r="F117" s="22">
        <f t="shared" si="30"/>
        <v>7967.76</v>
      </c>
      <c r="G117" s="22">
        <f t="shared" si="31"/>
        <v>95613.119999999995</v>
      </c>
      <c r="H117" s="111">
        <f t="shared" si="28"/>
        <v>-64.5</v>
      </c>
      <c r="I117" s="111">
        <f t="shared" si="29"/>
        <v>-774</v>
      </c>
    </row>
    <row r="118" spans="2:9" ht="15" thickBot="1" x14ac:dyDescent="0.35">
      <c r="B118" s="25">
        <v>7</v>
      </c>
      <c r="C118" s="21" t="s">
        <v>80</v>
      </c>
      <c r="D118" s="21">
        <v>1</v>
      </c>
      <c r="E118" s="22">
        <v>4664.13</v>
      </c>
      <c r="F118" s="22">
        <f t="shared" si="30"/>
        <v>4664.13</v>
      </c>
      <c r="G118" s="22">
        <f t="shared" si="31"/>
        <v>55969.56</v>
      </c>
      <c r="H118" s="111">
        <f t="shared" si="28"/>
        <v>-36.75</v>
      </c>
      <c r="I118" s="111">
        <f t="shared" si="29"/>
        <v>-441</v>
      </c>
    </row>
    <row r="119" spans="2:9" ht="29.4" thickBot="1" x14ac:dyDescent="0.35">
      <c r="B119" s="116">
        <v>8</v>
      </c>
      <c r="C119" s="118" t="s">
        <v>81</v>
      </c>
      <c r="D119" s="119" t="s">
        <v>48</v>
      </c>
      <c r="E119" s="120">
        <v>1215.9100000000001</v>
      </c>
      <c r="F119" s="120">
        <f>E119</f>
        <v>1215.9100000000001</v>
      </c>
      <c r="G119" s="120">
        <f t="shared" si="31"/>
        <v>14590.920000000002</v>
      </c>
      <c r="H119" s="121">
        <f t="shared" si="28"/>
        <v>0</v>
      </c>
      <c r="I119" s="121">
        <f t="shared" si="29"/>
        <v>0</v>
      </c>
    </row>
    <row r="120" spans="2:9" ht="15" thickBot="1" x14ac:dyDescent="0.35">
      <c r="B120" s="135" t="s">
        <v>1</v>
      </c>
      <c r="C120" s="135"/>
      <c r="D120" s="122">
        <f>SUM(D112:D119)</f>
        <v>8</v>
      </c>
      <c r="E120" s="123"/>
      <c r="F120" s="123">
        <f>SUM(F112:F119)</f>
        <v>39569.67</v>
      </c>
      <c r="G120" s="123">
        <f>SUM(G112:G119)</f>
        <v>474836.04</v>
      </c>
      <c r="H120" s="117">
        <f>SUM(H112:H119)</f>
        <v>-302.11999999999989</v>
      </c>
      <c r="I120" s="117">
        <f>SUM(I112:I119)</f>
        <v>-3625.4400000000169</v>
      </c>
    </row>
    <row r="121" spans="2:9" ht="15" thickBot="1" x14ac:dyDescent="0.35"/>
    <row r="122" spans="2:9" ht="15" thickBot="1" x14ac:dyDescent="0.35">
      <c r="B122" s="136" t="s">
        <v>122</v>
      </c>
      <c r="C122" s="136"/>
      <c r="D122" s="136"/>
      <c r="E122" s="136"/>
      <c r="F122" s="136"/>
      <c r="G122" s="136"/>
    </row>
    <row r="123" spans="2:9" ht="43.8" thickBot="1" x14ac:dyDescent="0.35">
      <c r="B123" s="15" t="s">
        <v>0</v>
      </c>
      <c r="C123" s="16" t="s">
        <v>10</v>
      </c>
      <c r="D123" s="16" t="s">
        <v>11</v>
      </c>
      <c r="E123" s="16" t="s">
        <v>12</v>
      </c>
      <c r="F123" s="16" t="s">
        <v>13</v>
      </c>
      <c r="G123" s="16" t="s">
        <v>14</v>
      </c>
      <c r="H123" s="18" t="s">
        <v>15</v>
      </c>
      <c r="I123" s="18" t="s">
        <v>16</v>
      </c>
    </row>
    <row r="124" spans="2:9" ht="15" thickBot="1" x14ac:dyDescent="0.35">
      <c r="B124" s="25">
        <v>1</v>
      </c>
      <c r="C124" s="21" t="s">
        <v>74</v>
      </c>
      <c r="D124" s="21">
        <v>2</v>
      </c>
      <c r="E124" s="22">
        <v>2801.97</v>
      </c>
      <c r="F124" s="22">
        <f>D124*E124</f>
        <v>5603.94</v>
      </c>
      <c r="G124" s="22">
        <f>12*F124</f>
        <v>67247.28</v>
      </c>
      <c r="H124" s="111">
        <f t="shared" ref="H124:H131" si="32">F124-F112</f>
        <v>40.559999999999491</v>
      </c>
      <c r="I124" s="111">
        <f t="shared" ref="I124:I131" si="33">G124-G112</f>
        <v>486.72000000000116</v>
      </c>
    </row>
    <row r="125" spans="2:9" ht="15" thickBot="1" x14ac:dyDescent="0.35">
      <c r="B125" s="25">
        <v>2</v>
      </c>
      <c r="C125" s="21" t="s">
        <v>75</v>
      </c>
      <c r="D125" s="21">
        <v>1</v>
      </c>
      <c r="E125" s="22">
        <v>3633.13</v>
      </c>
      <c r="F125" s="22">
        <f t="shared" ref="F125:F130" si="34">D125*E125</f>
        <v>3633.13</v>
      </c>
      <c r="G125" s="22">
        <f t="shared" ref="G125:G131" si="35">12*F125</f>
        <v>43597.56</v>
      </c>
      <c r="H125" s="111">
        <f t="shared" si="32"/>
        <v>27.710000000000036</v>
      </c>
      <c r="I125" s="111">
        <f t="shared" si="33"/>
        <v>332.5199999999968</v>
      </c>
    </row>
    <row r="126" spans="2:9" ht="15" thickBot="1" x14ac:dyDescent="0.35">
      <c r="B126" s="25">
        <v>3</v>
      </c>
      <c r="C126" s="21" t="s">
        <v>76</v>
      </c>
      <c r="D126" s="21">
        <v>1</v>
      </c>
      <c r="E126" s="22">
        <v>5839.52</v>
      </c>
      <c r="F126" s="22">
        <f t="shared" si="34"/>
        <v>5839.52</v>
      </c>
      <c r="G126" s="22">
        <f t="shared" si="35"/>
        <v>70074.240000000005</v>
      </c>
      <c r="H126" s="111">
        <f t="shared" si="32"/>
        <v>47.760000000000218</v>
      </c>
      <c r="I126" s="111">
        <f t="shared" si="33"/>
        <v>573.1200000000099</v>
      </c>
    </row>
    <row r="127" spans="2:9" ht="15" thickBot="1" x14ac:dyDescent="0.35">
      <c r="B127" s="25">
        <v>4</v>
      </c>
      <c r="C127" s="21" t="s">
        <v>77</v>
      </c>
      <c r="D127" s="21">
        <v>1</v>
      </c>
      <c r="E127" s="22">
        <v>3787.23</v>
      </c>
      <c r="F127" s="22">
        <f t="shared" si="34"/>
        <v>3787.23</v>
      </c>
      <c r="G127" s="22">
        <f t="shared" si="35"/>
        <v>45446.76</v>
      </c>
      <c r="H127" s="111">
        <f t="shared" si="32"/>
        <v>28.760000000000218</v>
      </c>
      <c r="I127" s="111">
        <f t="shared" si="33"/>
        <v>345.12000000000262</v>
      </c>
    </row>
    <row r="128" spans="2:9" ht="15" thickBot="1" x14ac:dyDescent="0.35">
      <c r="B128" s="25">
        <v>5</v>
      </c>
      <c r="C128" s="21" t="s">
        <v>78</v>
      </c>
      <c r="D128" s="21">
        <v>1</v>
      </c>
      <c r="E128" s="22">
        <v>7058.92</v>
      </c>
      <c r="F128" s="22">
        <f t="shared" si="34"/>
        <v>7058.92</v>
      </c>
      <c r="G128" s="22">
        <f t="shared" si="35"/>
        <v>84707.040000000008</v>
      </c>
      <c r="H128" s="111">
        <f t="shared" si="32"/>
        <v>56.079999999999927</v>
      </c>
      <c r="I128" s="111">
        <f t="shared" si="33"/>
        <v>672.9600000000064</v>
      </c>
    </row>
    <row r="129" spans="2:9" ht="15" thickBot="1" x14ac:dyDescent="0.35">
      <c r="B129" s="25">
        <v>6</v>
      </c>
      <c r="C129" s="21" t="s">
        <v>79</v>
      </c>
      <c r="D129" s="21">
        <v>1</v>
      </c>
      <c r="E129" s="22">
        <v>8032.26</v>
      </c>
      <c r="F129" s="22">
        <f t="shared" si="34"/>
        <v>8032.26</v>
      </c>
      <c r="G129" s="22">
        <f t="shared" si="35"/>
        <v>96387.12</v>
      </c>
      <c r="H129" s="111">
        <f t="shared" si="32"/>
        <v>64.5</v>
      </c>
      <c r="I129" s="111">
        <f t="shared" si="33"/>
        <v>774</v>
      </c>
    </row>
    <row r="130" spans="2:9" ht="15" thickBot="1" x14ac:dyDescent="0.35">
      <c r="B130" s="25">
        <v>7</v>
      </c>
      <c r="C130" s="21" t="s">
        <v>80</v>
      </c>
      <c r="D130" s="21">
        <v>1</v>
      </c>
      <c r="E130" s="22">
        <v>4700.88</v>
      </c>
      <c r="F130" s="22">
        <f t="shared" si="34"/>
        <v>4700.88</v>
      </c>
      <c r="G130" s="22">
        <f t="shared" si="35"/>
        <v>56410.559999999998</v>
      </c>
      <c r="H130" s="111">
        <f t="shared" si="32"/>
        <v>36.75</v>
      </c>
      <c r="I130" s="111">
        <f t="shared" si="33"/>
        <v>441</v>
      </c>
    </row>
    <row r="131" spans="2:9" ht="29.4" thickBot="1" x14ac:dyDescent="0.35">
      <c r="B131" s="116">
        <v>8</v>
      </c>
      <c r="C131" s="118" t="s">
        <v>81</v>
      </c>
      <c r="D131" s="119" t="s">
        <v>48</v>
      </c>
      <c r="E131" s="120">
        <v>1215.9100000000001</v>
      </c>
      <c r="F131" s="120">
        <f>E131</f>
        <v>1215.9100000000001</v>
      </c>
      <c r="G131" s="120">
        <f t="shared" si="35"/>
        <v>14590.920000000002</v>
      </c>
      <c r="H131" s="121">
        <f t="shared" si="32"/>
        <v>0</v>
      </c>
      <c r="I131" s="121">
        <f t="shared" si="33"/>
        <v>0</v>
      </c>
    </row>
    <row r="132" spans="2:9" ht="15" thickBot="1" x14ac:dyDescent="0.35">
      <c r="B132" s="135" t="s">
        <v>1</v>
      </c>
      <c r="C132" s="135"/>
      <c r="D132" s="122">
        <f>SUM(D124:D131)</f>
        <v>8</v>
      </c>
      <c r="E132" s="123"/>
      <c r="F132" s="123">
        <f>SUM(F124:F131)</f>
        <v>39871.79</v>
      </c>
      <c r="G132" s="123">
        <f>SUM(G124:G131)</f>
        <v>478461.48</v>
      </c>
      <c r="H132" s="117">
        <f>SUM(H124:H131)</f>
        <v>302.11999999999989</v>
      </c>
      <c r="I132" s="117">
        <f>SUM(I124:I131)</f>
        <v>3625.4400000000169</v>
      </c>
    </row>
    <row r="133" spans="2:9" ht="15" thickBot="1" x14ac:dyDescent="0.35"/>
    <row r="134" spans="2:9" ht="15" thickBot="1" x14ac:dyDescent="0.35">
      <c r="B134" s="136" t="s">
        <v>123</v>
      </c>
      <c r="C134" s="136"/>
      <c r="D134" s="136"/>
      <c r="E134" s="136"/>
      <c r="F134" s="136"/>
      <c r="G134" s="136"/>
    </row>
    <row r="135" spans="2:9" ht="43.8" thickBot="1" x14ac:dyDescent="0.35">
      <c r="B135" s="15" t="s">
        <v>0</v>
      </c>
      <c r="C135" s="16" t="s">
        <v>10</v>
      </c>
      <c r="D135" s="16" t="s">
        <v>11</v>
      </c>
      <c r="E135" s="16" t="s">
        <v>12</v>
      </c>
      <c r="F135" s="16" t="s">
        <v>13</v>
      </c>
      <c r="G135" s="16" t="s">
        <v>14</v>
      </c>
      <c r="H135" s="18" t="s">
        <v>15</v>
      </c>
      <c r="I135" s="18" t="s">
        <v>16</v>
      </c>
    </row>
    <row r="136" spans="2:9" ht="15" thickBot="1" x14ac:dyDescent="0.35">
      <c r="B136" s="116">
        <v>1</v>
      </c>
      <c r="C136" s="127" t="s">
        <v>74</v>
      </c>
      <c r="D136" s="127">
        <v>2</v>
      </c>
      <c r="E136" s="128">
        <v>2801.97</v>
      </c>
      <c r="F136" s="128">
        <f>D136*E136</f>
        <v>5603.94</v>
      </c>
      <c r="G136" s="128">
        <f>12*F136</f>
        <v>67247.28</v>
      </c>
      <c r="H136" s="117">
        <f t="shared" ref="H136:H143" si="36">F136-F124</f>
        <v>0</v>
      </c>
      <c r="I136" s="117">
        <f t="shared" ref="I136:I143" si="37">G136-G124</f>
        <v>0</v>
      </c>
    </row>
    <row r="137" spans="2:9" ht="15" thickBot="1" x14ac:dyDescent="0.35">
      <c r="B137" s="116">
        <v>2</v>
      </c>
      <c r="C137" s="127" t="s">
        <v>75</v>
      </c>
      <c r="D137" s="127">
        <v>1</v>
      </c>
      <c r="E137" s="128">
        <v>3633.13</v>
      </c>
      <c r="F137" s="128">
        <f t="shared" ref="F137:F142" si="38">D137*E137</f>
        <v>3633.13</v>
      </c>
      <c r="G137" s="128">
        <f t="shared" ref="G137:G143" si="39">12*F137</f>
        <v>43597.56</v>
      </c>
      <c r="H137" s="117">
        <f t="shared" si="36"/>
        <v>0</v>
      </c>
      <c r="I137" s="117">
        <f t="shared" si="37"/>
        <v>0</v>
      </c>
    </row>
    <row r="138" spans="2:9" ht="15" thickBot="1" x14ac:dyDescent="0.35">
      <c r="B138" s="116">
        <v>3</v>
      </c>
      <c r="C138" s="127" t="s">
        <v>76</v>
      </c>
      <c r="D138" s="127">
        <v>1</v>
      </c>
      <c r="E138" s="128">
        <v>5839.52</v>
      </c>
      <c r="F138" s="128">
        <f t="shared" si="38"/>
        <v>5839.52</v>
      </c>
      <c r="G138" s="128">
        <f t="shared" si="39"/>
        <v>70074.240000000005</v>
      </c>
      <c r="H138" s="117">
        <f t="shared" si="36"/>
        <v>0</v>
      </c>
      <c r="I138" s="117">
        <f t="shared" si="37"/>
        <v>0</v>
      </c>
    </row>
    <row r="139" spans="2:9" ht="15" thickBot="1" x14ac:dyDescent="0.35">
      <c r="B139" s="25">
        <v>4</v>
      </c>
      <c r="C139" s="21" t="s">
        <v>77</v>
      </c>
      <c r="D139" s="21">
        <v>1</v>
      </c>
      <c r="E139" s="22">
        <v>3738.82</v>
      </c>
      <c r="F139" s="22">
        <f t="shared" si="38"/>
        <v>3738.82</v>
      </c>
      <c r="G139" s="22">
        <f t="shared" si="39"/>
        <v>44865.840000000004</v>
      </c>
      <c r="H139" s="111">
        <f t="shared" si="36"/>
        <v>-48.409999999999854</v>
      </c>
      <c r="I139" s="111">
        <f t="shared" si="37"/>
        <v>-580.91999999999825</v>
      </c>
    </row>
    <row r="140" spans="2:9" ht="15" thickBot="1" x14ac:dyDescent="0.35">
      <c r="B140" s="116">
        <v>5</v>
      </c>
      <c r="C140" s="127" t="s">
        <v>78</v>
      </c>
      <c r="D140" s="127">
        <v>1</v>
      </c>
      <c r="E140" s="128">
        <v>7058.92</v>
      </c>
      <c r="F140" s="128">
        <f t="shared" si="38"/>
        <v>7058.92</v>
      </c>
      <c r="G140" s="128">
        <f t="shared" si="39"/>
        <v>84707.040000000008</v>
      </c>
      <c r="H140" s="117">
        <f t="shared" si="36"/>
        <v>0</v>
      </c>
      <c r="I140" s="117">
        <f t="shared" si="37"/>
        <v>0</v>
      </c>
    </row>
    <row r="141" spans="2:9" ht="15" thickBot="1" x14ac:dyDescent="0.35">
      <c r="B141" s="116">
        <v>6</v>
      </c>
      <c r="C141" s="127" t="s">
        <v>79</v>
      </c>
      <c r="D141" s="127">
        <v>1</v>
      </c>
      <c r="E141" s="128">
        <v>8032.26</v>
      </c>
      <c r="F141" s="128">
        <f t="shared" si="38"/>
        <v>8032.26</v>
      </c>
      <c r="G141" s="128">
        <f t="shared" si="39"/>
        <v>96387.12</v>
      </c>
      <c r="H141" s="117">
        <f t="shared" si="36"/>
        <v>0</v>
      </c>
      <c r="I141" s="117">
        <f t="shared" si="37"/>
        <v>0</v>
      </c>
    </row>
    <row r="142" spans="2:9" ht="15" thickBot="1" x14ac:dyDescent="0.35">
      <c r="B142" s="116">
        <v>7</v>
      </c>
      <c r="C142" s="127" t="s">
        <v>80</v>
      </c>
      <c r="D142" s="127">
        <v>1</v>
      </c>
      <c r="E142" s="128">
        <v>4700.88</v>
      </c>
      <c r="F142" s="128">
        <f t="shared" si="38"/>
        <v>4700.88</v>
      </c>
      <c r="G142" s="128">
        <f t="shared" si="39"/>
        <v>56410.559999999998</v>
      </c>
      <c r="H142" s="117">
        <f t="shared" si="36"/>
        <v>0</v>
      </c>
      <c r="I142" s="117">
        <f t="shared" si="37"/>
        <v>0</v>
      </c>
    </row>
    <row r="143" spans="2:9" ht="29.4" thickBot="1" x14ac:dyDescent="0.35">
      <c r="B143" s="116">
        <v>8</v>
      </c>
      <c r="C143" s="118" t="s">
        <v>81</v>
      </c>
      <c r="D143" s="119" t="s">
        <v>48</v>
      </c>
      <c r="E143" s="120">
        <v>1215.9100000000001</v>
      </c>
      <c r="F143" s="120">
        <f>E143</f>
        <v>1215.9100000000001</v>
      </c>
      <c r="G143" s="120">
        <f t="shared" si="39"/>
        <v>14590.920000000002</v>
      </c>
      <c r="H143" s="121">
        <f t="shared" si="36"/>
        <v>0</v>
      </c>
      <c r="I143" s="121">
        <f t="shared" si="37"/>
        <v>0</v>
      </c>
    </row>
    <row r="144" spans="2:9" ht="15" thickBot="1" x14ac:dyDescent="0.35">
      <c r="B144" s="135" t="s">
        <v>1</v>
      </c>
      <c r="C144" s="135"/>
      <c r="D144" s="122">
        <f>SUM(D136:D143)</f>
        <v>8</v>
      </c>
      <c r="E144" s="123"/>
      <c r="F144" s="123">
        <f>SUM(F136:F143)</f>
        <v>39823.380000000005</v>
      </c>
      <c r="G144" s="123">
        <f>SUM(G136:G143)</f>
        <v>477880.56</v>
      </c>
      <c r="H144" s="117">
        <f>SUM(H136:H143)</f>
        <v>-48.409999999999854</v>
      </c>
      <c r="I144" s="117">
        <f>SUM(I136:I143)</f>
        <v>-580.91999999999825</v>
      </c>
    </row>
    <row r="145" spans="2:9" ht="15" thickBot="1" x14ac:dyDescent="0.35"/>
    <row r="146" spans="2:9" ht="15" thickBot="1" x14ac:dyDescent="0.35">
      <c r="B146" s="134" t="s">
        <v>144</v>
      </c>
      <c r="C146" s="134"/>
      <c r="D146" s="134"/>
      <c r="E146" s="134"/>
      <c r="F146" s="134"/>
      <c r="G146" s="134"/>
    </row>
    <row r="147" spans="2:9" ht="43.8" thickBot="1" x14ac:dyDescent="0.35">
      <c r="B147" s="15" t="s">
        <v>0</v>
      </c>
      <c r="C147" s="16" t="s">
        <v>10</v>
      </c>
      <c r="D147" s="16" t="s">
        <v>11</v>
      </c>
      <c r="E147" s="16" t="s">
        <v>12</v>
      </c>
      <c r="F147" s="16" t="s">
        <v>13</v>
      </c>
      <c r="G147" s="16" t="s">
        <v>14</v>
      </c>
      <c r="H147" s="18" t="s">
        <v>15</v>
      </c>
      <c r="I147" s="18" t="s">
        <v>16</v>
      </c>
    </row>
    <row r="148" spans="2:9" ht="15" thickBot="1" x14ac:dyDescent="0.35">
      <c r="B148" s="116">
        <v>1</v>
      </c>
      <c r="C148" s="127" t="s">
        <v>74</v>
      </c>
      <c r="D148" s="127">
        <v>2</v>
      </c>
      <c r="E148" s="128">
        <v>3191.35</v>
      </c>
      <c r="F148" s="128">
        <f>D148*E148</f>
        <v>6382.7</v>
      </c>
      <c r="G148" s="128">
        <f>12*F148</f>
        <v>76592.399999999994</v>
      </c>
      <c r="H148" s="117">
        <f t="shared" ref="H148:H155" si="40">F148-F136</f>
        <v>778.76000000000022</v>
      </c>
      <c r="I148" s="117">
        <f t="shared" ref="I148:I155" si="41">G148-G136</f>
        <v>9345.1199999999953</v>
      </c>
    </row>
    <row r="149" spans="2:9" ht="15" thickBot="1" x14ac:dyDescent="0.35">
      <c r="B149" s="116">
        <v>2</v>
      </c>
      <c r="C149" s="127" t="s">
        <v>75</v>
      </c>
      <c r="D149" s="127">
        <v>1</v>
      </c>
      <c r="E149" s="128">
        <v>3751.98</v>
      </c>
      <c r="F149" s="128">
        <f t="shared" ref="F149:F154" si="42">D149*E149</f>
        <v>3751.98</v>
      </c>
      <c r="G149" s="128">
        <f t="shared" ref="G149:G155" si="43">12*F149</f>
        <v>45023.76</v>
      </c>
      <c r="H149" s="117">
        <f t="shared" si="40"/>
        <v>118.84999999999991</v>
      </c>
      <c r="I149" s="117">
        <f t="shared" si="41"/>
        <v>1426.2000000000044</v>
      </c>
    </row>
    <row r="150" spans="2:9" ht="15" thickBot="1" x14ac:dyDescent="0.35">
      <c r="B150" s="116">
        <v>3</v>
      </c>
      <c r="C150" s="127" t="s">
        <v>76</v>
      </c>
      <c r="D150" s="127">
        <v>1</v>
      </c>
      <c r="E150" s="128">
        <v>6093.55</v>
      </c>
      <c r="F150" s="128">
        <f t="shared" si="42"/>
        <v>6093.55</v>
      </c>
      <c r="G150" s="128">
        <f t="shared" si="43"/>
        <v>73122.600000000006</v>
      </c>
      <c r="H150" s="117">
        <f t="shared" si="40"/>
        <v>254.02999999999975</v>
      </c>
      <c r="I150" s="117">
        <f t="shared" si="41"/>
        <v>3048.3600000000006</v>
      </c>
    </row>
    <row r="151" spans="2:9" ht="15" thickBot="1" x14ac:dyDescent="0.35">
      <c r="B151" s="25">
        <v>4</v>
      </c>
      <c r="C151" s="21" t="s">
        <v>77</v>
      </c>
      <c r="D151" s="21">
        <v>1</v>
      </c>
      <c r="E151" s="22">
        <v>3904.52</v>
      </c>
      <c r="F151" s="22">
        <f t="shared" si="42"/>
        <v>3904.52</v>
      </c>
      <c r="G151" s="22">
        <f t="shared" si="43"/>
        <v>46854.239999999998</v>
      </c>
      <c r="H151" s="111">
        <f t="shared" si="40"/>
        <v>165.69999999999982</v>
      </c>
      <c r="I151" s="111">
        <f t="shared" si="41"/>
        <v>1988.3999999999942</v>
      </c>
    </row>
    <row r="152" spans="2:9" ht="15" thickBot="1" x14ac:dyDescent="0.35">
      <c r="B152" s="116">
        <v>5</v>
      </c>
      <c r="C152" s="127" t="s">
        <v>78</v>
      </c>
      <c r="D152" s="127">
        <v>1</v>
      </c>
      <c r="E152" s="128">
        <v>7599.77</v>
      </c>
      <c r="F152" s="128">
        <f t="shared" si="42"/>
        <v>7599.77</v>
      </c>
      <c r="G152" s="128">
        <f t="shared" si="43"/>
        <v>91197.24</v>
      </c>
      <c r="H152" s="117">
        <f t="shared" si="40"/>
        <v>540.85000000000036</v>
      </c>
      <c r="I152" s="117">
        <f t="shared" si="41"/>
        <v>6490.1999999999971</v>
      </c>
    </row>
    <row r="153" spans="2:9" ht="15" thickBot="1" x14ac:dyDescent="0.35">
      <c r="B153" s="116">
        <v>6</v>
      </c>
      <c r="C153" s="127" t="s">
        <v>79</v>
      </c>
      <c r="D153" s="127">
        <v>1</v>
      </c>
      <c r="E153" s="128">
        <v>8692.42</v>
      </c>
      <c r="F153" s="128">
        <f t="shared" si="42"/>
        <v>8692.42</v>
      </c>
      <c r="G153" s="128">
        <f t="shared" si="43"/>
        <v>104309.04000000001</v>
      </c>
      <c r="H153" s="117">
        <f t="shared" si="40"/>
        <v>660.15999999999985</v>
      </c>
      <c r="I153" s="117">
        <f t="shared" si="41"/>
        <v>7921.9200000000128</v>
      </c>
    </row>
    <row r="154" spans="2:9" ht="15" thickBot="1" x14ac:dyDescent="0.35">
      <c r="B154" s="116">
        <v>7</v>
      </c>
      <c r="C154" s="127" t="s">
        <v>80</v>
      </c>
      <c r="D154" s="127">
        <v>1</v>
      </c>
      <c r="E154" s="128">
        <v>4855.72</v>
      </c>
      <c r="F154" s="128">
        <f t="shared" si="42"/>
        <v>4855.72</v>
      </c>
      <c r="G154" s="128">
        <f t="shared" si="43"/>
        <v>58268.639999999999</v>
      </c>
      <c r="H154" s="117">
        <f t="shared" si="40"/>
        <v>154.84000000000015</v>
      </c>
      <c r="I154" s="117">
        <f t="shared" si="41"/>
        <v>1858.0800000000017</v>
      </c>
    </row>
    <row r="155" spans="2:9" ht="29.4" thickBot="1" x14ac:dyDescent="0.35">
      <c r="B155" s="116">
        <v>8</v>
      </c>
      <c r="C155" s="118" t="s">
        <v>81</v>
      </c>
      <c r="D155" s="119" t="s">
        <v>48</v>
      </c>
      <c r="E155" s="120">
        <v>1215.9100000000001</v>
      </c>
      <c r="F155" s="120">
        <f>E155</f>
        <v>1215.9100000000001</v>
      </c>
      <c r="G155" s="120">
        <f t="shared" si="43"/>
        <v>14590.920000000002</v>
      </c>
      <c r="H155" s="121">
        <f t="shared" si="40"/>
        <v>0</v>
      </c>
      <c r="I155" s="121">
        <f t="shared" si="41"/>
        <v>0</v>
      </c>
    </row>
    <row r="156" spans="2:9" ht="15" thickBot="1" x14ac:dyDescent="0.35">
      <c r="B156" s="135" t="s">
        <v>1</v>
      </c>
      <c r="C156" s="135"/>
      <c r="D156" s="122">
        <f>SUM(D148:D155)</f>
        <v>8</v>
      </c>
      <c r="E156" s="123"/>
      <c r="F156" s="123">
        <f>SUM(F148:F155)</f>
        <v>42496.570000000007</v>
      </c>
      <c r="G156" s="123">
        <f>SUM(G148:G155)</f>
        <v>509958.84</v>
      </c>
      <c r="H156" s="117">
        <f>SUM(H148:H155)</f>
        <v>2673.19</v>
      </c>
      <c r="I156" s="117">
        <f>SUM(I148:I155)</f>
        <v>32078.280000000006</v>
      </c>
    </row>
    <row r="157" spans="2:9" ht="15" thickBot="1" x14ac:dyDescent="0.35"/>
    <row r="158" spans="2:9" ht="15" thickBot="1" x14ac:dyDescent="0.35">
      <c r="B158" s="134" t="s">
        <v>168</v>
      </c>
      <c r="C158" s="134"/>
      <c r="D158" s="134"/>
      <c r="E158" s="134"/>
      <c r="F158" s="134"/>
      <c r="G158" s="134"/>
    </row>
    <row r="159" spans="2:9" ht="43.8" thickBot="1" x14ac:dyDescent="0.35">
      <c r="B159" s="15" t="s">
        <v>0</v>
      </c>
      <c r="C159" s="16" t="s">
        <v>10</v>
      </c>
      <c r="D159" s="16" t="s">
        <v>11</v>
      </c>
      <c r="E159" s="16" t="s">
        <v>12</v>
      </c>
      <c r="F159" s="16" t="s">
        <v>13</v>
      </c>
      <c r="G159" s="16" t="s">
        <v>14</v>
      </c>
      <c r="H159" s="18" t="s">
        <v>15</v>
      </c>
      <c r="I159" s="18" t="s">
        <v>16</v>
      </c>
    </row>
    <row r="160" spans="2:9" ht="15" thickBot="1" x14ac:dyDescent="0.35">
      <c r="B160" s="25">
        <v>1</v>
      </c>
      <c r="C160" s="21" t="s">
        <v>74</v>
      </c>
      <c r="D160" s="21">
        <v>2</v>
      </c>
      <c r="E160" s="22">
        <v>3497.25</v>
      </c>
      <c r="F160" s="22">
        <f>D160*E160</f>
        <v>6994.5</v>
      </c>
      <c r="G160" s="22">
        <f>12*F160</f>
        <v>83934</v>
      </c>
      <c r="H160" s="111">
        <f t="shared" ref="H160:H167" si="44">F160-F148</f>
        <v>611.80000000000018</v>
      </c>
      <c r="I160" s="111">
        <f t="shared" ref="I160:I167" si="45">G160-G148</f>
        <v>7341.6000000000058</v>
      </c>
    </row>
    <row r="161" spans="2:9" ht="15" thickBot="1" x14ac:dyDescent="0.35">
      <c r="B161" s="116">
        <v>2</v>
      </c>
      <c r="C161" s="127" t="s">
        <v>75</v>
      </c>
      <c r="D161" s="127">
        <v>1</v>
      </c>
      <c r="E161" s="128">
        <v>4132.1000000000004</v>
      </c>
      <c r="F161" s="128">
        <f t="shared" ref="F161:F166" si="46">D161*E161</f>
        <v>4132.1000000000004</v>
      </c>
      <c r="G161" s="128">
        <f t="shared" ref="G161:G167" si="47">12*F161</f>
        <v>49585.200000000004</v>
      </c>
      <c r="H161" s="117">
        <f t="shared" si="44"/>
        <v>380.12000000000035</v>
      </c>
      <c r="I161" s="117">
        <f t="shared" si="45"/>
        <v>4561.4400000000023</v>
      </c>
    </row>
    <row r="162" spans="2:9" ht="15" thickBot="1" x14ac:dyDescent="0.35">
      <c r="B162" s="116">
        <v>3</v>
      </c>
      <c r="C162" s="127" t="s">
        <v>76</v>
      </c>
      <c r="D162" s="127">
        <v>1</v>
      </c>
      <c r="E162" s="128">
        <v>6711.87</v>
      </c>
      <c r="F162" s="128">
        <f t="shared" si="46"/>
        <v>6711.87</v>
      </c>
      <c r="G162" s="128">
        <f t="shared" si="47"/>
        <v>80542.44</v>
      </c>
      <c r="H162" s="117">
        <f t="shared" si="44"/>
        <v>618.31999999999971</v>
      </c>
      <c r="I162" s="117">
        <f t="shared" si="45"/>
        <v>7419.8399999999965</v>
      </c>
    </row>
    <row r="163" spans="2:9" ht="15" thickBot="1" x14ac:dyDescent="0.35">
      <c r="B163" s="25">
        <v>4</v>
      </c>
      <c r="C163" s="21" t="s">
        <v>77</v>
      </c>
      <c r="D163" s="21">
        <v>1</v>
      </c>
      <c r="E163" s="22">
        <v>4295</v>
      </c>
      <c r="F163" s="22">
        <f t="shared" si="46"/>
        <v>4295</v>
      </c>
      <c r="G163" s="22">
        <f t="shared" si="47"/>
        <v>51540</v>
      </c>
      <c r="H163" s="111">
        <f t="shared" si="44"/>
        <v>390.48</v>
      </c>
      <c r="I163" s="111">
        <f t="shared" si="45"/>
        <v>4685.760000000002</v>
      </c>
    </row>
    <row r="164" spans="2:9" ht="15" thickBot="1" x14ac:dyDescent="0.35">
      <c r="B164" s="116">
        <v>5</v>
      </c>
      <c r="C164" s="127" t="s">
        <v>78</v>
      </c>
      <c r="D164" s="127">
        <v>1</v>
      </c>
      <c r="E164" s="128">
        <v>8326.36</v>
      </c>
      <c r="F164" s="128">
        <f t="shared" si="46"/>
        <v>8326.36</v>
      </c>
      <c r="G164" s="128">
        <f t="shared" si="47"/>
        <v>99916.32</v>
      </c>
      <c r="H164" s="117">
        <f t="shared" si="44"/>
        <v>726.59000000000015</v>
      </c>
      <c r="I164" s="117">
        <f t="shared" si="45"/>
        <v>8719.0800000000017</v>
      </c>
    </row>
    <row r="165" spans="2:9" ht="15" thickBot="1" x14ac:dyDescent="0.35">
      <c r="B165" s="116">
        <v>6</v>
      </c>
      <c r="C165" s="127" t="s">
        <v>79</v>
      </c>
      <c r="D165" s="127">
        <v>2</v>
      </c>
      <c r="E165" s="128">
        <v>4786.4799999999996</v>
      </c>
      <c r="F165" s="128">
        <f t="shared" si="46"/>
        <v>9572.9599999999991</v>
      </c>
      <c r="G165" s="128">
        <f t="shared" si="47"/>
        <v>114875.51999999999</v>
      </c>
      <c r="H165" s="117">
        <f t="shared" si="44"/>
        <v>880.53999999999905</v>
      </c>
      <c r="I165" s="117">
        <f t="shared" si="45"/>
        <v>10566.479999999981</v>
      </c>
    </row>
    <row r="166" spans="2:9" ht="15" thickBot="1" x14ac:dyDescent="0.35">
      <c r="B166" s="116">
        <v>7</v>
      </c>
      <c r="C166" s="127" t="s">
        <v>80</v>
      </c>
      <c r="D166" s="127">
        <v>1</v>
      </c>
      <c r="E166" s="128">
        <v>5347.66</v>
      </c>
      <c r="F166" s="128">
        <f t="shared" si="46"/>
        <v>5347.66</v>
      </c>
      <c r="G166" s="128">
        <f t="shared" si="47"/>
        <v>64171.92</v>
      </c>
      <c r="H166" s="117">
        <f t="shared" si="44"/>
        <v>491.9399999999996</v>
      </c>
      <c r="I166" s="117">
        <f t="shared" si="45"/>
        <v>5903.2799999999988</v>
      </c>
    </row>
    <row r="167" spans="2:9" ht="29.4" thickBot="1" x14ac:dyDescent="0.35">
      <c r="B167" s="116">
        <v>8</v>
      </c>
      <c r="C167" s="118" t="s">
        <v>81</v>
      </c>
      <c r="D167" s="119" t="s">
        <v>48</v>
      </c>
      <c r="E167" s="120">
        <v>1215.9100000000001</v>
      </c>
      <c r="F167" s="120">
        <f>E167</f>
        <v>1215.9100000000001</v>
      </c>
      <c r="G167" s="120">
        <f t="shared" si="47"/>
        <v>14590.920000000002</v>
      </c>
      <c r="H167" s="121">
        <f t="shared" si="44"/>
        <v>0</v>
      </c>
      <c r="I167" s="121">
        <f t="shared" si="45"/>
        <v>0</v>
      </c>
    </row>
    <row r="168" spans="2:9" ht="15" thickBot="1" x14ac:dyDescent="0.35">
      <c r="B168" s="135" t="s">
        <v>1</v>
      </c>
      <c r="C168" s="135"/>
      <c r="D168" s="122">
        <f>SUM(D160:D167)</f>
        <v>9</v>
      </c>
      <c r="E168" s="123"/>
      <c r="F168" s="123">
        <f>SUM(F160:F167)</f>
        <v>46596.36</v>
      </c>
      <c r="G168" s="123">
        <f>SUM(G160:G167)</f>
        <v>559156.32000000007</v>
      </c>
      <c r="H168" s="117">
        <f>SUM(H160:H167)</f>
        <v>4099.7899999999991</v>
      </c>
      <c r="I168" s="117">
        <f>SUM(I160:I167)</f>
        <v>49197.479999999989</v>
      </c>
    </row>
  </sheetData>
  <mergeCells count="28">
    <mergeCell ref="B158:G158"/>
    <mergeCell ref="B168:C168"/>
    <mergeCell ref="B60:C60"/>
    <mergeCell ref="B62:G62"/>
    <mergeCell ref="B72:C72"/>
    <mergeCell ref="B74:G74"/>
    <mergeCell ref="B84:C84"/>
    <mergeCell ref="B48:C48"/>
    <mergeCell ref="B50:G50"/>
    <mergeCell ref="B2:G2"/>
    <mergeCell ref="B12:C12"/>
    <mergeCell ref="B14:G14"/>
    <mergeCell ref="B24:C24"/>
    <mergeCell ref="B26:G26"/>
    <mergeCell ref="B36:C36"/>
    <mergeCell ref="B38:G38"/>
    <mergeCell ref="B86:G86"/>
    <mergeCell ref="B96:C96"/>
    <mergeCell ref="B98:G98"/>
    <mergeCell ref="B108:C108"/>
    <mergeCell ref="B110:G110"/>
    <mergeCell ref="B146:G146"/>
    <mergeCell ref="B156:C156"/>
    <mergeCell ref="B120:C120"/>
    <mergeCell ref="B122:G122"/>
    <mergeCell ref="B132:C132"/>
    <mergeCell ref="B134:G134"/>
    <mergeCell ref="B144:C144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Q31"/>
  <sheetViews>
    <sheetView showGridLines="0" tabSelected="1" zoomScale="110" zoomScaleNormal="110" workbookViewId="0">
      <pane xSplit="1" topLeftCell="CG1" activePane="topRight" state="frozen"/>
      <selection pane="topRight" activeCell="CQ7" sqref="CQ7"/>
    </sheetView>
  </sheetViews>
  <sheetFormatPr defaultColWidth="9.109375" defaultRowHeight="14.4" x14ac:dyDescent="0.3"/>
  <cols>
    <col min="1" max="1" width="5.44140625" style="99" bestFit="1" customWidth="1"/>
    <col min="2" max="2" width="12.44140625" bestFit="1" customWidth="1"/>
    <col min="3" max="3" width="12.88671875" bestFit="1" customWidth="1"/>
    <col min="4" max="4" width="14" bestFit="1" customWidth="1"/>
    <col min="5" max="5" width="12.88671875" bestFit="1" customWidth="1"/>
    <col min="6" max="6" width="32.21875" bestFit="1" customWidth="1"/>
    <col min="7" max="7" width="13.5546875" bestFit="1" customWidth="1"/>
    <col min="8" max="8" width="14.21875" bestFit="1" customWidth="1"/>
    <col min="9" max="9" width="16.21875" style="37" bestFit="1" customWidth="1"/>
    <col min="10" max="10" width="12.88671875" bestFit="1" customWidth="1"/>
    <col min="11" max="11" width="29.33203125" bestFit="1" customWidth="1"/>
    <col min="12" max="12" width="12.6640625" bestFit="1" customWidth="1"/>
    <col min="13" max="13" width="15.44140625" bestFit="1" customWidth="1"/>
    <col min="14" max="14" width="12.88671875" bestFit="1" customWidth="1"/>
    <col min="15" max="15" width="29.33203125" bestFit="1" customWidth="1"/>
    <col min="16" max="16" width="12.6640625" bestFit="1" customWidth="1"/>
    <col min="17" max="17" width="15.44140625" bestFit="1" customWidth="1"/>
    <col min="18" max="18" width="14.21875" bestFit="1" customWidth="1"/>
    <col min="19" max="19" width="16.21875" style="37" bestFit="1" customWidth="1"/>
    <col min="20" max="20" width="12.88671875" bestFit="1" customWidth="1"/>
    <col min="21" max="21" width="29.33203125" bestFit="1" customWidth="1"/>
    <col min="22" max="22" width="12.6640625" bestFit="1" customWidth="1"/>
    <col min="23" max="23" width="15.44140625" bestFit="1" customWidth="1"/>
    <col min="24" max="24" width="12.88671875" bestFit="1" customWidth="1"/>
    <col min="25" max="25" width="29.33203125" bestFit="1" customWidth="1"/>
    <col min="26" max="26" width="12.6640625" bestFit="1" customWidth="1"/>
    <col min="27" max="27" width="15.44140625" bestFit="1" customWidth="1"/>
    <col min="28" max="28" width="14.21875" bestFit="1" customWidth="1"/>
    <col min="29" max="29" width="16.21875" style="37" bestFit="1" customWidth="1"/>
    <col min="30" max="30" width="12.88671875" bestFit="1" customWidth="1"/>
    <col min="31" max="31" width="29.33203125" bestFit="1" customWidth="1"/>
    <col min="32" max="32" width="13.5546875" bestFit="1" customWidth="1"/>
    <col min="33" max="33" width="14.21875" bestFit="1" customWidth="1"/>
    <col min="34" max="34" width="16.21875" style="37" bestFit="1" customWidth="1"/>
    <col min="35" max="35" width="12.88671875" bestFit="1" customWidth="1"/>
    <col min="36" max="36" width="29.33203125" bestFit="1" customWidth="1"/>
    <col min="37" max="37" width="12.88671875" bestFit="1" customWidth="1"/>
    <col min="38" max="38" width="14.21875" bestFit="1" customWidth="1"/>
    <col min="39" max="39" width="16.21875" style="37" bestFit="1" customWidth="1"/>
    <col min="40" max="40" width="12.88671875" bestFit="1" customWidth="1"/>
    <col min="41" max="41" width="29.33203125" bestFit="1" customWidth="1"/>
    <col min="42" max="42" width="13.5546875" bestFit="1" customWidth="1"/>
    <col min="43" max="43" width="14.21875" bestFit="1" customWidth="1"/>
    <col min="44" max="44" width="16.21875" style="37" bestFit="1" customWidth="1"/>
    <col min="45" max="45" width="12.88671875" bestFit="1" customWidth="1"/>
    <col min="46" max="46" width="29.33203125" bestFit="1" customWidth="1"/>
    <col min="47" max="47" width="13.5546875" bestFit="1" customWidth="1"/>
    <col min="48" max="48" width="14.21875" bestFit="1" customWidth="1"/>
    <col min="49" max="49" width="16.21875" bestFit="1" customWidth="1"/>
    <col min="50" max="50" width="12.88671875" bestFit="1" customWidth="1"/>
    <col min="51" max="51" width="29.33203125" bestFit="1" customWidth="1"/>
    <col min="52" max="52" width="11.88671875" bestFit="1" customWidth="1"/>
    <col min="53" max="53" width="12.44140625" bestFit="1" customWidth="1"/>
    <col min="54" max="54" width="12.88671875" bestFit="1" customWidth="1"/>
    <col min="55" max="55" width="29.33203125" bestFit="1" customWidth="1"/>
    <col min="56" max="56" width="9" bestFit="1" customWidth="1"/>
    <col min="57" max="57" width="8.88671875" bestFit="1" customWidth="1"/>
    <col min="58" max="58" width="12.88671875" bestFit="1" customWidth="1"/>
    <col min="59" max="59" width="29.33203125" bestFit="1" customWidth="1"/>
    <col min="60" max="60" width="10.33203125" bestFit="1" customWidth="1"/>
    <col min="61" max="61" width="11.44140625" bestFit="1" customWidth="1"/>
    <col min="62" max="62" width="12.88671875" bestFit="1" customWidth="1"/>
    <col min="63" max="63" width="29.33203125" bestFit="1" customWidth="1"/>
    <col min="64" max="64" width="10.33203125" bestFit="1" customWidth="1"/>
    <col min="65" max="65" width="11.44140625" bestFit="1" customWidth="1"/>
    <col min="66" max="66" width="12.88671875" bestFit="1" customWidth="1"/>
    <col min="67" max="67" width="29.33203125" bestFit="1" customWidth="1"/>
    <col min="68" max="68" width="9.33203125" bestFit="1" customWidth="1"/>
    <col min="69" max="69" width="9.88671875" bestFit="1" customWidth="1"/>
    <col min="70" max="70" width="13.5546875" bestFit="1" customWidth="1"/>
    <col min="71" max="71" width="16.21875" bestFit="1" customWidth="1"/>
    <col min="72" max="72" width="12.88671875" bestFit="1" customWidth="1"/>
    <col min="73" max="73" width="29.33203125" bestFit="1" customWidth="1"/>
    <col min="74" max="75" width="13.5546875" bestFit="1" customWidth="1"/>
    <col min="76" max="76" width="16.21875" bestFit="1" customWidth="1"/>
    <col min="77" max="77" width="12.88671875" bestFit="1" customWidth="1"/>
    <col min="78" max="78" width="29.33203125" bestFit="1" customWidth="1"/>
    <col min="79" max="79" width="12.88671875" bestFit="1" customWidth="1"/>
    <col min="80" max="80" width="12.44140625" bestFit="1" customWidth="1"/>
    <col min="81" max="81" width="16.21875" bestFit="1" customWidth="1"/>
    <col min="82" max="82" width="12.88671875" bestFit="1" customWidth="1"/>
    <col min="83" max="83" width="29.33203125" bestFit="1" customWidth="1"/>
    <col min="84" max="84" width="12.88671875" bestFit="1" customWidth="1"/>
    <col min="85" max="85" width="12.44140625" bestFit="1" customWidth="1"/>
    <col min="86" max="86" width="16.21875" bestFit="1" customWidth="1"/>
    <col min="87" max="87" width="12.88671875" bestFit="1" customWidth="1"/>
    <col min="88" max="88" width="29.33203125" bestFit="1" customWidth="1"/>
    <col min="89" max="89" width="12.88671875" bestFit="1" customWidth="1"/>
    <col min="90" max="90" width="12.44140625" bestFit="1" customWidth="1"/>
    <col min="91" max="91" width="12.88671875" bestFit="1" customWidth="1"/>
    <col min="92" max="92" width="29.33203125" bestFit="1" customWidth="1"/>
    <col min="93" max="93" width="15.5546875" bestFit="1" customWidth="1"/>
    <col min="94" max="94" width="13.5546875" bestFit="1" customWidth="1"/>
    <col min="95" max="95" width="16.21875" bestFit="1" customWidth="1"/>
  </cols>
  <sheetData>
    <row r="1" spans="1:95" x14ac:dyDescent="0.3">
      <c r="I1"/>
      <c r="S1"/>
      <c r="AC1"/>
      <c r="AH1"/>
      <c r="AI1" s="126"/>
      <c r="AJ1" s="126"/>
      <c r="AK1" s="126"/>
      <c r="AM1"/>
      <c r="AN1" s="126"/>
      <c r="AO1" s="126"/>
      <c r="AR1"/>
    </row>
    <row r="2" spans="1:95" x14ac:dyDescent="0.3">
      <c r="I2"/>
      <c r="S2"/>
      <c r="AC2"/>
      <c r="AH2"/>
      <c r="AI2" s="126"/>
      <c r="AJ2" s="126"/>
      <c r="AK2" s="126"/>
      <c r="AM2"/>
      <c r="AN2" s="126"/>
      <c r="AO2" s="126"/>
      <c r="AR2"/>
    </row>
    <row r="3" spans="1:95" ht="14.4" customHeight="1" x14ac:dyDescent="0.3">
      <c r="B3" s="163" t="str">
        <f>'Resumo do Contrato'!B3</f>
        <v>Contrato 056.2017.PNR</v>
      </c>
      <c r="C3" s="163"/>
      <c r="D3" s="164"/>
      <c r="E3" s="162" t="s">
        <v>86</v>
      </c>
      <c r="F3" s="163"/>
      <c r="G3" s="163"/>
      <c r="H3" s="164"/>
      <c r="I3" s="151" t="s">
        <v>19</v>
      </c>
      <c r="J3" s="142" t="s">
        <v>89</v>
      </c>
      <c r="K3" s="140"/>
      <c r="L3" s="140"/>
      <c r="M3" s="140"/>
      <c r="N3" s="140"/>
      <c r="O3" s="140"/>
      <c r="P3" s="140"/>
      <c r="Q3" s="140"/>
      <c r="R3" s="143"/>
      <c r="S3" s="141" t="s">
        <v>19</v>
      </c>
      <c r="T3" s="140" t="s">
        <v>90</v>
      </c>
      <c r="U3" s="140"/>
      <c r="V3" s="140"/>
      <c r="W3" s="140"/>
      <c r="X3" s="140"/>
      <c r="Y3" s="140"/>
      <c r="Z3" s="140"/>
      <c r="AA3" s="140"/>
      <c r="AB3" s="140"/>
      <c r="AC3" s="141" t="s">
        <v>19</v>
      </c>
      <c r="AD3" s="169" t="s">
        <v>93</v>
      </c>
      <c r="AE3" s="163"/>
      <c r="AF3" s="163"/>
      <c r="AG3" s="170"/>
      <c r="AH3" s="141" t="s">
        <v>19</v>
      </c>
      <c r="AI3" s="140" t="s">
        <v>95</v>
      </c>
      <c r="AJ3" s="140"/>
      <c r="AK3" s="140"/>
      <c r="AL3" s="140"/>
      <c r="AM3" s="141" t="s">
        <v>19</v>
      </c>
      <c r="AN3" s="146" t="s">
        <v>99</v>
      </c>
      <c r="AO3" s="147"/>
      <c r="AP3" s="147"/>
      <c r="AQ3" s="174"/>
      <c r="AR3" s="141" t="s">
        <v>19</v>
      </c>
      <c r="AS3" s="171" t="s">
        <v>113</v>
      </c>
      <c r="AT3" s="172"/>
      <c r="AU3" s="172"/>
      <c r="AV3" s="173"/>
      <c r="AW3" s="141" t="s">
        <v>19</v>
      </c>
      <c r="AX3" s="140" t="s">
        <v>118</v>
      </c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8" t="s">
        <v>19</v>
      </c>
      <c r="BT3" s="171" t="s">
        <v>145</v>
      </c>
      <c r="BU3" s="172"/>
      <c r="BV3" s="172"/>
      <c r="BW3" s="173"/>
      <c r="BX3" s="141" t="s">
        <v>19</v>
      </c>
      <c r="BY3" s="140" t="s">
        <v>146</v>
      </c>
      <c r="BZ3" s="140"/>
      <c r="CA3" s="140"/>
      <c r="CB3" s="140"/>
      <c r="CC3" s="141" t="s">
        <v>19</v>
      </c>
      <c r="CD3" s="171" t="s">
        <v>169</v>
      </c>
      <c r="CE3" s="172"/>
      <c r="CF3" s="172"/>
      <c r="CG3" s="173"/>
      <c r="CH3" s="141" t="s">
        <v>19</v>
      </c>
      <c r="CI3" s="142" t="s">
        <v>165</v>
      </c>
      <c r="CJ3" s="140"/>
      <c r="CK3" s="140"/>
      <c r="CL3" s="140"/>
      <c r="CM3" s="140"/>
      <c r="CN3" s="140"/>
      <c r="CO3" s="140"/>
      <c r="CP3" s="143"/>
      <c r="CQ3" s="141" t="s">
        <v>19</v>
      </c>
    </row>
    <row r="4" spans="1:95" x14ac:dyDescent="0.3">
      <c r="B4" s="160" t="str">
        <f>'Resumo do Contrato'!D4</f>
        <v>05/10/2017 a 04/10/2018</v>
      </c>
      <c r="C4" s="160"/>
      <c r="D4" s="161"/>
      <c r="E4" s="162" t="s">
        <v>56</v>
      </c>
      <c r="F4" s="163"/>
      <c r="G4" s="163"/>
      <c r="H4" s="164"/>
      <c r="I4" s="151"/>
      <c r="J4" s="142"/>
      <c r="K4" s="140"/>
      <c r="L4" s="140"/>
      <c r="M4" s="140"/>
      <c r="N4" s="140"/>
      <c r="O4" s="140"/>
      <c r="P4" s="140"/>
      <c r="Q4" s="140"/>
      <c r="R4" s="143"/>
      <c r="S4" s="141"/>
      <c r="T4" s="140"/>
      <c r="U4" s="140"/>
      <c r="V4" s="140"/>
      <c r="W4" s="140"/>
      <c r="X4" s="140"/>
      <c r="Y4" s="140"/>
      <c r="Z4" s="140"/>
      <c r="AA4" s="140"/>
      <c r="AB4" s="140"/>
      <c r="AC4" s="141"/>
      <c r="AD4" s="169" t="s">
        <v>94</v>
      </c>
      <c r="AE4" s="163"/>
      <c r="AF4" s="163"/>
      <c r="AG4" s="170"/>
      <c r="AH4" s="141"/>
      <c r="AI4" s="140" t="s">
        <v>98</v>
      </c>
      <c r="AJ4" s="140"/>
      <c r="AK4" s="140"/>
      <c r="AL4" s="140"/>
      <c r="AM4" s="141"/>
      <c r="AN4" s="175" t="s">
        <v>100</v>
      </c>
      <c r="AO4" s="147"/>
      <c r="AP4" s="147"/>
      <c r="AQ4" s="174"/>
      <c r="AR4" s="141"/>
      <c r="AS4" s="171" t="s">
        <v>71</v>
      </c>
      <c r="AT4" s="172"/>
      <c r="AU4" s="172"/>
      <c r="AV4" s="173"/>
      <c r="AW4" s="141"/>
      <c r="AX4" s="140" t="s">
        <v>124</v>
      </c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9"/>
      <c r="BT4" s="171" t="s">
        <v>131</v>
      </c>
      <c r="BU4" s="172"/>
      <c r="BV4" s="172"/>
      <c r="BW4" s="173"/>
      <c r="BX4" s="141"/>
      <c r="BY4" s="140" t="s">
        <v>147</v>
      </c>
      <c r="BZ4" s="140"/>
      <c r="CA4" s="140"/>
      <c r="CB4" s="140"/>
      <c r="CC4" s="141"/>
      <c r="CD4" s="171" t="s">
        <v>151</v>
      </c>
      <c r="CE4" s="172"/>
      <c r="CF4" s="172"/>
      <c r="CG4" s="173"/>
      <c r="CH4" s="141"/>
      <c r="CI4" s="142" t="s">
        <v>171</v>
      </c>
      <c r="CJ4" s="140"/>
      <c r="CK4" s="140"/>
      <c r="CL4" s="143"/>
      <c r="CM4" s="142" t="s">
        <v>170</v>
      </c>
      <c r="CN4" s="140"/>
      <c r="CO4" s="140"/>
      <c r="CP4" s="143"/>
      <c r="CQ4" s="141"/>
    </row>
    <row r="5" spans="1:95" x14ac:dyDescent="0.3">
      <c r="B5" s="163"/>
      <c r="C5" s="163"/>
      <c r="D5" s="164"/>
      <c r="E5" s="162"/>
      <c r="F5" s="163"/>
      <c r="G5" s="163"/>
      <c r="H5" s="164"/>
      <c r="I5" s="151"/>
      <c r="J5" s="165" t="s">
        <v>87</v>
      </c>
      <c r="K5" s="147"/>
      <c r="L5" s="147"/>
      <c r="M5" s="147"/>
      <c r="N5" s="147" t="s">
        <v>88</v>
      </c>
      <c r="O5" s="147"/>
      <c r="P5" s="147"/>
      <c r="Q5" s="147"/>
      <c r="R5" s="88"/>
      <c r="S5" s="141"/>
      <c r="T5" s="146" t="s">
        <v>91</v>
      </c>
      <c r="U5" s="147"/>
      <c r="V5" s="147"/>
      <c r="W5" s="147"/>
      <c r="X5" s="147" t="s">
        <v>92</v>
      </c>
      <c r="Y5" s="147"/>
      <c r="Z5" s="147"/>
      <c r="AA5" s="147"/>
      <c r="AB5" s="62"/>
      <c r="AC5" s="141"/>
      <c r="AD5" s="169"/>
      <c r="AE5" s="163"/>
      <c r="AF5" s="163"/>
      <c r="AG5" s="170"/>
      <c r="AH5" s="141"/>
      <c r="AI5" s="142"/>
      <c r="AJ5" s="140"/>
      <c r="AK5" s="140"/>
      <c r="AL5" s="143"/>
      <c r="AM5" s="141"/>
      <c r="AN5" s="146"/>
      <c r="AO5" s="147"/>
      <c r="AP5" s="147"/>
      <c r="AQ5" s="174"/>
      <c r="AR5" s="141"/>
      <c r="AS5" s="171"/>
      <c r="AT5" s="172"/>
      <c r="AU5" s="172"/>
      <c r="AV5" s="173"/>
      <c r="AW5" s="141"/>
      <c r="AX5" s="146" t="s">
        <v>125</v>
      </c>
      <c r="AY5" s="147"/>
      <c r="AZ5" s="147"/>
      <c r="BA5" s="147"/>
      <c r="BB5" s="147" t="s">
        <v>126</v>
      </c>
      <c r="BC5" s="147"/>
      <c r="BD5" s="147"/>
      <c r="BE5" s="147"/>
      <c r="BF5" s="146" t="s">
        <v>127</v>
      </c>
      <c r="BG5" s="147"/>
      <c r="BH5" s="147"/>
      <c r="BI5" s="147"/>
      <c r="BJ5" s="146" t="s">
        <v>128</v>
      </c>
      <c r="BK5" s="147"/>
      <c r="BL5" s="147"/>
      <c r="BM5" s="147"/>
      <c r="BN5" s="146" t="s">
        <v>129</v>
      </c>
      <c r="BO5" s="147"/>
      <c r="BP5" s="147"/>
      <c r="BQ5" s="147"/>
      <c r="BR5" s="62"/>
      <c r="BS5" s="149"/>
      <c r="BT5" s="171"/>
      <c r="BU5" s="172"/>
      <c r="BV5" s="172"/>
      <c r="BW5" s="173"/>
      <c r="BX5" s="141"/>
      <c r="BY5" s="142"/>
      <c r="BZ5" s="140"/>
      <c r="CA5" s="140"/>
      <c r="CB5" s="143"/>
      <c r="CC5" s="141"/>
      <c r="CD5" s="171"/>
      <c r="CE5" s="172"/>
      <c r="CF5" s="172"/>
      <c r="CG5" s="173"/>
      <c r="CH5" s="141"/>
      <c r="CI5" s="142"/>
      <c r="CJ5" s="140"/>
      <c r="CK5" s="140"/>
      <c r="CL5" s="143"/>
      <c r="CM5" s="142"/>
      <c r="CN5" s="140"/>
      <c r="CO5" s="140"/>
      <c r="CP5" s="143"/>
      <c r="CQ5" s="141"/>
    </row>
    <row r="6" spans="1:95" s="45" customFormat="1" ht="43.2" customHeight="1" x14ac:dyDescent="0.3">
      <c r="A6" s="99"/>
      <c r="B6" s="158"/>
      <c r="C6" s="43" t="s">
        <v>22</v>
      </c>
      <c r="D6" s="71" t="s">
        <v>27</v>
      </c>
      <c r="E6" s="66" t="s">
        <v>114</v>
      </c>
      <c r="F6" s="43" t="s">
        <v>115</v>
      </c>
      <c r="G6" s="43" t="s">
        <v>28</v>
      </c>
      <c r="H6" s="75" t="s">
        <v>21</v>
      </c>
      <c r="I6" s="151"/>
      <c r="J6" s="66" t="s">
        <v>114</v>
      </c>
      <c r="K6" s="43" t="s">
        <v>115</v>
      </c>
      <c r="L6" s="43" t="s">
        <v>28</v>
      </c>
      <c r="M6" s="44" t="s">
        <v>30</v>
      </c>
      <c r="N6" s="66" t="s">
        <v>114</v>
      </c>
      <c r="O6" s="43" t="s">
        <v>115</v>
      </c>
      <c r="P6" s="43" t="s">
        <v>28</v>
      </c>
      <c r="Q6" s="44" t="s">
        <v>30</v>
      </c>
      <c r="R6" s="75" t="s">
        <v>21</v>
      </c>
      <c r="S6" s="141"/>
      <c r="T6" s="66" t="s">
        <v>114</v>
      </c>
      <c r="U6" s="43" t="s">
        <v>115</v>
      </c>
      <c r="V6" s="43" t="s">
        <v>28</v>
      </c>
      <c r="W6" s="44" t="s">
        <v>30</v>
      </c>
      <c r="X6" s="66" t="s">
        <v>114</v>
      </c>
      <c r="Y6" s="43" t="s">
        <v>115</v>
      </c>
      <c r="Z6" s="43" t="s">
        <v>28</v>
      </c>
      <c r="AA6" s="44" t="s">
        <v>30</v>
      </c>
      <c r="AB6" s="90" t="s">
        <v>21</v>
      </c>
      <c r="AC6" s="141"/>
      <c r="AD6" s="66" t="s">
        <v>114</v>
      </c>
      <c r="AE6" s="43" t="s">
        <v>115</v>
      </c>
      <c r="AF6" s="43" t="s">
        <v>28</v>
      </c>
      <c r="AG6" s="90" t="s">
        <v>21</v>
      </c>
      <c r="AH6" s="141"/>
      <c r="AI6" s="66" t="s">
        <v>114</v>
      </c>
      <c r="AJ6" s="43" t="s">
        <v>115</v>
      </c>
      <c r="AK6" s="43" t="s">
        <v>28</v>
      </c>
      <c r="AL6" s="90" t="s">
        <v>21</v>
      </c>
      <c r="AM6" s="141"/>
      <c r="AN6" s="66" t="s">
        <v>114</v>
      </c>
      <c r="AO6" s="43" t="s">
        <v>115</v>
      </c>
      <c r="AP6" s="43" t="s">
        <v>28</v>
      </c>
      <c r="AQ6" s="90" t="s">
        <v>21</v>
      </c>
      <c r="AR6" s="141"/>
      <c r="AS6" s="66" t="s">
        <v>114</v>
      </c>
      <c r="AT6" s="43" t="s">
        <v>115</v>
      </c>
      <c r="AU6" s="43" t="s">
        <v>28</v>
      </c>
      <c r="AV6" s="90" t="s">
        <v>21</v>
      </c>
      <c r="AW6" s="141"/>
      <c r="AX6" s="66" t="s">
        <v>114</v>
      </c>
      <c r="AY6" s="43" t="s">
        <v>115</v>
      </c>
      <c r="AZ6" s="43" t="s">
        <v>28</v>
      </c>
      <c r="BA6" s="44" t="s">
        <v>30</v>
      </c>
      <c r="BB6" s="66" t="s">
        <v>114</v>
      </c>
      <c r="BC6" s="43" t="s">
        <v>115</v>
      </c>
      <c r="BD6" s="43" t="s">
        <v>28</v>
      </c>
      <c r="BE6" s="44" t="s">
        <v>30</v>
      </c>
      <c r="BF6" s="66" t="s">
        <v>114</v>
      </c>
      <c r="BG6" s="43" t="s">
        <v>115</v>
      </c>
      <c r="BH6" s="43" t="s">
        <v>28</v>
      </c>
      <c r="BI6" s="44" t="s">
        <v>30</v>
      </c>
      <c r="BJ6" s="66" t="s">
        <v>114</v>
      </c>
      <c r="BK6" s="43" t="s">
        <v>115</v>
      </c>
      <c r="BL6" s="43" t="s">
        <v>28</v>
      </c>
      <c r="BM6" s="44" t="s">
        <v>30</v>
      </c>
      <c r="BN6" s="66" t="s">
        <v>114</v>
      </c>
      <c r="BO6" s="43" t="s">
        <v>115</v>
      </c>
      <c r="BP6" s="43" t="s">
        <v>28</v>
      </c>
      <c r="BQ6" s="44" t="s">
        <v>30</v>
      </c>
      <c r="BR6" s="90" t="s">
        <v>21</v>
      </c>
      <c r="BS6" s="150"/>
      <c r="BT6" s="66" t="s">
        <v>114</v>
      </c>
      <c r="BU6" s="43" t="s">
        <v>115</v>
      </c>
      <c r="BV6" s="43" t="s">
        <v>28</v>
      </c>
      <c r="BW6" s="90" t="s">
        <v>21</v>
      </c>
      <c r="BX6" s="141"/>
      <c r="BY6" s="66" t="s">
        <v>114</v>
      </c>
      <c r="BZ6" s="43" t="s">
        <v>115</v>
      </c>
      <c r="CA6" s="43" t="s">
        <v>28</v>
      </c>
      <c r="CB6" s="90" t="s">
        <v>21</v>
      </c>
      <c r="CC6" s="141"/>
      <c r="CD6" s="66" t="s">
        <v>114</v>
      </c>
      <c r="CE6" s="43" t="s">
        <v>115</v>
      </c>
      <c r="CF6" s="43" t="s">
        <v>28</v>
      </c>
      <c r="CG6" s="90" t="s">
        <v>21</v>
      </c>
      <c r="CH6" s="141"/>
      <c r="CI6" s="66" t="s">
        <v>114</v>
      </c>
      <c r="CJ6" s="43" t="s">
        <v>115</v>
      </c>
      <c r="CK6" s="43" t="s">
        <v>28</v>
      </c>
      <c r="CL6" s="90" t="s">
        <v>30</v>
      </c>
      <c r="CM6" s="66" t="s">
        <v>114</v>
      </c>
      <c r="CN6" s="43" t="s">
        <v>115</v>
      </c>
      <c r="CO6" s="43" t="s">
        <v>28</v>
      </c>
      <c r="CP6" s="90" t="s">
        <v>21</v>
      </c>
      <c r="CQ6" s="141"/>
    </row>
    <row r="7" spans="1:95" x14ac:dyDescent="0.3">
      <c r="B7" s="158"/>
      <c r="C7" s="46">
        <f>D7/12</f>
        <v>35624.57</v>
      </c>
      <c r="D7" s="72">
        <v>427494.84</v>
      </c>
      <c r="E7" s="76">
        <f>F7/12</f>
        <v>35624.57</v>
      </c>
      <c r="F7" s="47">
        <v>427494.84</v>
      </c>
      <c r="G7" s="47">
        <f>E7-C7</f>
        <v>0</v>
      </c>
      <c r="H7" s="77">
        <f>G22</f>
        <v>427494.84</v>
      </c>
      <c r="I7" s="87">
        <f>H7+D7</f>
        <v>854989.68</v>
      </c>
      <c r="J7" s="76">
        <f>K7/12</f>
        <v>36055.040000000001</v>
      </c>
      <c r="K7" s="47">
        <v>432660.47999999998</v>
      </c>
      <c r="L7" s="47">
        <f>J7-C7</f>
        <v>430.47000000000116</v>
      </c>
      <c r="M7" s="48">
        <f>K22</f>
        <v>860.94000000000233</v>
      </c>
      <c r="N7" s="47">
        <f>O7/12</f>
        <v>36695.07</v>
      </c>
      <c r="O7" s="47">
        <v>440340.83999999997</v>
      </c>
      <c r="P7" s="47">
        <f>N7-E7</f>
        <v>1070.5</v>
      </c>
      <c r="Q7" s="48">
        <f>O22</f>
        <v>7493.5</v>
      </c>
      <c r="R7" s="77">
        <f>Q7+M7</f>
        <v>8354.4400000000023</v>
      </c>
      <c r="S7" s="92">
        <f>R7+I7</f>
        <v>863344.12000000011</v>
      </c>
      <c r="T7" s="67">
        <f>U7/12</f>
        <v>38263.46</v>
      </c>
      <c r="U7" s="47">
        <v>459161.51999999996</v>
      </c>
      <c r="V7" s="47">
        <f>T7-N7</f>
        <v>1568.3899999999994</v>
      </c>
      <c r="W7" s="48">
        <f>U22</f>
        <v>1568.3899999999994</v>
      </c>
      <c r="X7" s="47">
        <f>Y7/12</f>
        <v>38330.080000000002</v>
      </c>
      <c r="Y7" s="47">
        <v>459960.96</v>
      </c>
      <c r="Z7" s="47">
        <f>X7-N7</f>
        <v>1635.010000000002</v>
      </c>
      <c r="AA7" s="48">
        <f>Y22</f>
        <v>13298.08133333335</v>
      </c>
      <c r="AB7" s="91">
        <f>AA7+W7</f>
        <v>14866.471333333349</v>
      </c>
      <c r="AC7" s="92">
        <f>AB7+S7</f>
        <v>878210.5913333334</v>
      </c>
      <c r="AD7" s="67">
        <f>AE7/12</f>
        <v>38330.080000000002</v>
      </c>
      <c r="AE7" s="47">
        <v>459960.96</v>
      </c>
      <c r="AF7" s="47">
        <f>AD7-X7</f>
        <v>0</v>
      </c>
      <c r="AG7" s="91">
        <f>AF22</f>
        <v>459960.96000000014</v>
      </c>
      <c r="AH7" s="92">
        <f>AG7+AC7</f>
        <v>1338171.5513333336</v>
      </c>
      <c r="AI7" s="67">
        <f>AJ7/12</f>
        <v>38015.49</v>
      </c>
      <c r="AJ7" s="47">
        <v>456185.87999999995</v>
      </c>
      <c r="AK7" s="47">
        <f>AI7-AD7</f>
        <v>-314.59000000000378</v>
      </c>
      <c r="AL7" s="91">
        <f>AJ22</f>
        <v>-3775.0800000000454</v>
      </c>
      <c r="AM7" s="92">
        <f>AL7+AH7</f>
        <v>1334396.4713333335</v>
      </c>
      <c r="AN7" s="67">
        <f>AO7/12</f>
        <v>37823.33</v>
      </c>
      <c r="AO7" s="47">
        <v>453879.96</v>
      </c>
      <c r="AP7" s="47">
        <f>AN7-AI7</f>
        <v>-192.15999999999622</v>
      </c>
      <c r="AQ7" s="91">
        <f>AO22</f>
        <v>-1755.0613333332988</v>
      </c>
      <c r="AR7" s="92">
        <f>AQ7+AM7</f>
        <v>1332641.4100000001</v>
      </c>
      <c r="AS7" s="67">
        <f>AT7/12</f>
        <v>37823.33</v>
      </c>
      <c r="AT7" s="47">
        <v>453879.96</v>
      </c>
      <c r="AU7" s="47">
        <f>AS7-AN7</f>
        <v>0</v>
      </c>
      <c r="AV7" s="91">
        <f>AU22</f>
        <v>453879.96000000014</v>
      </c>
      <c r="AW7" s="92">
        <f>AV7+AR7</f>
        <v>1786521.3700000003</v>
      </c>
      <c r="AX7" s="67">
        <f>AY7/12</f>
        <v>39867.01</v>
      </c>
      <c r="AY7" s="47">
        <v>478404.12</v>
      </c>
      <c r="AZ7" s="47">
        <f>AX7-AS7</f>
        <v>2043.6800000000003</v>
      </c>
      <c r="BA7" s="48">
        <f>AY22</f>
        <v>24524.160000000003</v>
      </c>
      <c r="BB7" s="47">
        <f>BC7/12</f>
        <v>39871.79</v>
      </c>
      <c r="BC7" s="47">
        <v>478461.48</v>
      </c>
      <c r="BD7" s="47">
        <f>BB7-AX7</f>
        <v>4.7799999999988358</v>
      </c>
      <c r="BE7" s="48">
        <f>BC22</f>
        <v>57.35999999998603</v>
      </c>
      <c r="BF7" s="67">
        <f>BG7/12</f>
        <v>39569.67</v>
      </c>
      <c r="BG7" s="47">
        <v>474836.04</v>
      </c>
      <c r="BH7" s="47">
        <f>BF7-BB7</f>
        <v>-302.12000000000262</v>
      </c>
      <c r="BI7" s="48">
        <f>BG22</f>
        <v>-3625.4400000000314</v>
      </c>
      <c r="BJ7" s="67">
        <f>BK7/12</f>
        <v>39871.79</v>
      </c>
      <c r="BK7" s="47">
        <v>478461.48</v>
      </c>
      <c r="BL7" s="47">
        <f>BJ7-BF7</f>
        <v>302.12000000000262</v>
      </c>
      <c r="BM7" s="48">
        <f>BK22</f>
        <v>3625.4400000000314</v>
      </c>
      <c r="BN7" s="67">
        <f>BO7/12</f>
        <v>39823.379999999997</v>
      </c>
      <c r="BO7" s="47">
        <v>477880.56</v>
      </c>
      <c r="BP7" s="47">
        <f>BN7-BJ7</f>
        <v>-48.410000000003492</v>
      </c>
      <c r="BQ7" s="48">
        <f>BO22</f>
        <v>-580.92000000004191</v>
      </c>
      <c r="BR7" s="91">
        <f>BQ7+BM7+BI7+BA7</f>
        <v>23943.239999999962</v>
      </c>
      <c r="BS7" s="92">
        <f>BR7+AW7</f>
        <v>1810464.6100000003</v>
      </c>
      <c r="BT7" s="67">
        <f>BU7/12</f>
        <v>39823.379999999997</v>
      </c>
      <c r="BU7" s="47">
        <v>477880.56</v>
      </c>
      <c r="BV7" s="47">
        <f>BT7-BN7</f>
        <v>0</v>
      </c>
      <c r="BW7" s="91">
        <f>BV22</f>
        <v>477880.56</v>
      </c>
      <c r="BX7" s="92">
        <f>BW7+BS7</f>
        <v>2288345.1700000004</v>
      </c>
      <c r="BY7" s="67">
        <f>BZ7/12</f>
        <v>42496.57</v>
      </c>
      <c r="BZ7" s="47">
        <v>509958.84</v>
      </c>
      <c r="CA7" s="47">
        <f>BY7-BT7</f>
        <v>2673.1900000000023</v>
      </c>
      <c r="CB7" s="91">
        <f>BZ22</f>
        <v>21741.945333333351</v>
      </c>
      <c r="CC7" s="92">
        <f>CB7+BX7</f>
        <v>2310087.1153333336</v>
      </c>
      <c r="CD7" s="67">
        <f>CE7/12</f>
        <v>42496.57</v>
      </c>
      <c r="CE7" s="47">
        <v>509958.84</v>
      </c>
      <c r="CF7" s="47">
        <f>CD7-BY7</f>
        <v>0</v>
      </c>
      <c r="CG7" s="91">
        <f>CF22</f>
        <v>84993.14</v>
      </c>
      <c r="CH7" s="92">
        <f>CG7+CC7</f>
        <v>2395080.2553333337</v>
      </c>
      <c r="CI7" s="67">
        <f>CJ7/12</f>
        <v>46596.359999999993</v>
      </c>
      <c r="CJ7" s="47">
        <v>559156.31999999995</v>
      </c>
      <c r="CK7" s="47">
        <f>CI7-CD7</f>
        <v>4099.7899999999936</v>
      </c>
      <c r="CL7" s="91">
        <f>CJ22</f>
        <v>33344.958666666666</v>
      </c>
      <c r="CM7" s="67">
        <f>CN7/12</f>
        <v>46596.359999999993</v>
      </c>
      <c r="CN7" s="47">
        <v>559156.31999999995</v>
      </c>
      <c r="CO7" s="47">
        <f>CM7-CD7</f>
        <v>4099.7899999999936</v>
      </c>
      <c r="CP7" s="91">
        <f>CN22+CJ22</f>
        <v>41544.538666666667</v>
      </c>
      <c r="CQ7" s="92">
        <f>CP7+CH7</f>
        <v>2436624.7940000002</v>
      </c>
    </row>
    <row r="8" spans="1:95" x14ac:dyDescent="0.3">
      <c r="B8" s="145" t="s">
        <v>23</v>
      </c>
      <c r="C8" s="145"/>
      <c r="D8" s="73"/>
      <c r="E8" s="159" t="s">
        <v>23</v>
      </c>
      <c r="F8" s="145"/>
      <c r="G8" s="49"/>
      <c r="H8" s="78"/>
      <c r="I8" s="50"/>
      <c r="J8" s="159" t="s">
        <v>23</v>
      </c>
      <c r="K8" s="145"/>
      <c r="L8" s="49"/>
      <c r="M8" s="50"/>
      <c r="N8" s="145" t="s">
        <v>23</v>
      </c>
      <c r="O8" s="145"/>
      <c r="P8" s="49"/>
      <c r="Q8" s="50"/>
      <c r="R8" s="78"/>
      <c r="S8" s="93"/>
      <c r="T8" s="144" t="s">
        <v>23</v>
      </c>
      <c r="U8" s="145"/>
      <c r="V8" s="49"/>
      <c r="W8" s="50"/>
      <c r="X8" s="145" t="s">
        <v>23</v>
      </c>
      <c r="Y8" s="145"/>
      <c r="Z8" s="49"/>
      <c r="AA8" s="50"/>
      <c r="AB8" s="50"/>
      <c r="AC8" s="93"/>
      <c r="AD8" s="144" t="s">
        <v>23</v>
      </c>
      <c r="AE8" s="145"/>
      <c r="AF8" s="49"/>
      <c r="AG8" s="50"/>
      <c r="AH8" s="93"/>
      <c r="AI8" s="144" t="s">
        <v>23</v>
      </c>
      <c r="AJ8" s="145"/>
      <c r="AK8" s="49"/>
      <c r="AL8" s="50"/>
      <c r="AM8" s="93"/>
      <c r="AN8" s="144" t="s">
        <v>23</v>
      </c>
      <c r="AO8" s="145"/>
      <c r="AP8" s="49"/>
      <c r="AQ8" s="50"/>
      <c r="AR8" s="93"/>
      <c r="AS8" s="144" t="s">
        <v>23</v>
      </c>
      <c r="AT8" s="145"/>
      <c r="AU8" s="49"/>
      <c r="AV8" s="50"/>
      <c r="AW8" s="93"/>
      <c r="AX8" s="144" t="s">
        <v>23</v>
      </c>
      <c r="AY8" s="145"/>
      <c r="AZ8" s="49"/>
      <c r="BA8" s="50"/>
      <c r="BB8" s="145" t="s">
        <v>23</v>
      </c>
      <c r="BC8" s="145"/>
      <c r="BD8" s="49"/>
      <c r="BE8" s="50"/>
      <c r="BF8" s="144" t="s">
        <v>23</v>
      </c>
      <c r="BG8" s="145"/>
      <c r="BH8" s="49"/>
      <c r="BI8" s="50"/>
      <c r="BJ8" s="144" t="s">
        <v>23</v>
      </c>
      <c r="BK8" s="145"/>
      <c r="BL8" s="49"/>
      <c r="BM8" s="50"/>
      <c r="BN8" s="144" t="s">
        <v>23</v>
      </c>
      <c r="BO8" s="145"/>
      <c r="BP8" s="49"/>
      <c r="BQ8" s="50"/>
      <c r="BR8" s="50"/>
      <c r="BS8" s="93"/>
      <c r="BT8" s="144" t="s">
        <v>23</v>
      </c>
      <c r="BU8" s="145"/>
      <c r="BV8" s="49"/>
      <c r="BW8" s="50"/>
      <c r="BX8" s="93"/>
      <c r="BY8" s="144" t="s">
        <v>23</v>
      </c>
      <c r="BZ8" s="145"/>
      <c r="CA8" s="49"/>
      <c r="CB8" s="50"/>
      <c r="CC8" s="93"/>
      <c r="CD8" s="144" t="s">
        <v>23</v>
      </c>
      <c r="CE8" s="145"/>
      <c r="CF8" s="49"/>
      <c r="CG8" s="50"/>
      <c r="CH8" s="93"/>
      <c r="CI8" s="176" t="s">
        <v>23</v>
      </c>
      <c r="CJ8" s="144"/>
      <c r="CK8" s="49"/>
      <c r="CL8" s="50"/>
      <c r="CM8" s="176" t="s">
        <v>23</v>
      </c>
      <c r="CN8" s="144"/>
      <c r="CO8" s="49"/>
      <c r="CQ8" s="93"/>
    </row>
    <row r="9" spans="1:95" s="55" customFormat="1" ht="28.8" x14ac:dyDescent="0.3">
      <c r="A9" s="100"/>
      <c r="B9" s="51" t="s">
        <v>24</v>
      </c>
      <c r="C9" s="52" t="s">
        <v>25</v>
      </c>
      <c r="D9" s="74"/>
      <c r="E9" s="79" t="s">
        <v>24</v>
      </c>
      <c r="F9" s="53" t="s">
        <v>20</v>
      </c>
      <c r="G9" s="53" t="s">
        <v>25</v>
      </c>
      <c r="H9" s="80"/>
      <c r="I9" s="50"/>
      <c r="J9" s="79" t="s">
        <v>24</v>
      </c>
      <c r="K9" s="53" t="s">
        <v>20</v>
      </c>
      <c r="L9" s="53" t="s">
        <v>25</v>
      </c>
      <c r="M9" s="54"/>
      <c r="N9" s="51" t="s">
        <v>24</v>
      </c>
      <c r="O9" s="53" t="s">
        <v>20</v>
      </c>
      <c r="P9" s="53" t="s">
        <v>25</v>
      </c>
      <c r="Q9" s="54"/>
      <c r="R9" s="80" t="s">
        <v>25</v>
      </c>
      <c r="S9" s="93"/>
      <c r="T9" s="68" t="s">
        <v>24</v>
      </c>
      <c r="U9" s="53" t="s">
        <v>20</v>
      </c>
      <c r="V9" s="53" t="s">
        <v>25</v>
      </c>
      <c r="W9" s="54"/>
      <c r="X9" s="51" t="s">
        <v>24</v>
      </c>
      <c r="Y9" s="53" t="s">
        <v>20</v>
      </c>
      <c r="Z9" s="53" t="s">
        <v>25</v>
      </c>
      <c r="AA9" s="54"/>
      <c r="AB9" s="54" t="s">
        <v>25</v>
      </c>
      <c r="AC9" s="93"/>
      <c r="AD9" s="68" t="s">
        <v>24</v>
      </c>
      <c r="AE9" s="53" t="s">
        <v>20</v>
      </c>
      <c r="AF9" s="53" t="s">
        <v>25</v>
      </c>
      <c r="AG9" s="54"/>
      <c r="AH9" s="93"/>
      <c r="AI9" s="68" t="s">
        <v>24</v>
      </c>
      <c r="AJ9" s="53" t="s">
        <v>20</v>
      </c>
      <c r="AK9" s="53" t="s">
        <v>25</v>
      </c>
      <c r="AL9"/>
      <c r="AM9" s="93"/>
      <c r="AN9" s="68" t="s">
        <v>24</v>
      </c>
      <c r="AO9" s="53" t="s">
        <v>20</v>
      </c>
      <c r="AP9" s="53" t="s">
        <v>25</v>
      </c>
      <c r="AQ9" s="54"/>
      <c r="AR9" s="97"/>
      <c r="AS9" s="79" t="s">
        <v>24</v>
      </c>
      <c r="AT9" s="53" t="s">
        <v>20</v>
      </c>
      <c r="AU9" s="53" t="s">
        <v>25</v>
      </c>
      <c r="AV9" s="54"/>
      <c r="AW9" s="93"/>
      <c r="AX9" s="68" t="s">
        <v>24</v>
      </c>
      <c r="AY9" s="53" t="s">
        <v>20</v>
      </c>
      <c r="AZ9" s="53" t="s">
        <v>25</v>
      </c>
      <c r="BA9" s="54"/>
      <c r="BB9" s="51" t="s">
        <v>24</v>
      </c>
      <c r="BC9" s="53" t="s">
        <v>20</v>
      </c>
      <c r="BD9" s="53" t="s">
        <v>25</v>
      </c>
      <c r="BE9" s="54"/>
      <c r="BF9" s="68" t="s">
        <v>24</v>
      </c>
      <c r="BG9" s="53" t="s">
        <v>20</v>
      </c>
      <c r="BH9" s="53" t="s">
        <v>25</v>
      </c>
      <c r="BI9" s="54"/>
      <c r="BJ9" s="68" t="s">
        <v>24</v>
      </c>
      <c r="BK9" s="53" t="s">
        <v>20</v>
      </c>
      <c r="BL9" s="53" t="s">
        <v>25</v>
      </c>
      <c r="BM9" s="54"/>
      <c r="BN9" s="68" t="s">
        <v>24</v>
      </c>
      <c r="BO9" s="53" t="s">
        <v>20</v>
      </c>
      <c r="BP9" s="53" t="s">
        <v>25</v>
      </c>
      <c r="BQ9" s="54"/>
      <c r="BR9" s="54" t="s">
        <v>25</v>
      </c>
      <c r="BS9" s="93"/>
      <c r="BT9" s="79" t="s">
        <v>24</v>
      </c>
      <c r="BU9" s="53" t="s">
        <v>20</v>
      </c>
      <c r="BV9" s="53" t="s">
        <v>25</v>
      </c>
      <c r="BW9" s="54"/>
      <c r="BX9" s="93"/>
      <c r="BY9" s="68" t="s">
        <v>24</v>
      </c>
      <c r="BZ9" s="53" t="s">
        <v>20</v>
      </c>
      <c r="CA9" s="53" t="s">
        <v>25</v>
      </c>
      <c r="CB9"/>
      <c r="CC9" s="93"/>
      <c r="CD9" s="79" t="s">
        <v>24</v>
      </c>
      <c r="CE9" s="53" t="s">
        <v>20</v>
      </c>
      <c r="CF9" s="53" t="s">
        <v>25</v>
      </c>
      <c r="CG9" s="54"/>
      <c r="CH9" s="93"/>
      <c r="CI9" s="68" t="s">
        <v>24</v>
      </c>
      <c r="CJ9" s="53" t="s">
        <v>20</v>
      </c>
      <c r="CK9" s="53" t="s">
        <v>25</v>
      </c>
      <c r="CL9"/>
      <c r="CM9" s="68" t="s">
        <v>24</v>
      </c>
      <c r="CN9" s="53" t="s">
        <v>20</v>
      </c>
      <c r="CO9" s="53" t="s">
        <v>25</v>
      </c>
      <c r="CP9"/>
      <c r="CQ9" s="93"/>
    </row>
    <row r="10" spans="1:95" ht="15" customHeight="1" x14ac:dyDescent="0.3">
      <c r="A10" s="101" t="s">
        <v>40</v>
      </c>
      <c r="B10" s="152" t="s">
        <v>26</v>
      </c>
      <c r="C10" s="46">
        <v>35624.57</v>
      </c>
      <c r="D10" s="73"/>
      <c r="E10" s="155" t="s">
        <v>31</v>
      </c>
      <c r="F10" s="63"/>
      <c r="G10" s="46">
        <v>35624.57</v>
      </c>
      <c r="H10" s="81"/>
      <c r="I10" s="50"/>
      <c r="J10" s="155" t="s">
        <v>26</v>
      </c>
      <c r="K10" s="63"/>
      <c r="L10" s="96"/>
      <c r="M10" s="56"/>
      <c r="N10" s="152" t="s">
        <v>26</v>
      </c>
      <c r="O10" s="63"/>
      <c r="P10" s="96"/>
      <c r="Q10" s="56"/>
      <c r="R10" s="89">
        <f>O10+K10+G10</f>
        <v>35624.57</v>
      </c>
      <c r="S10" s="93"/>
      <c r="T10" s="166" t="s">
        <v>31</v>
      </c>
      <c r="U10" s="63"/>
      <c r="V10" s="96"/>
      <c r="W10" s="56"/>
      <c r="X10" s="152" t="s">
        <v>31</v>
      </c>
      <c r="Y10" s="63"/>
      <c r="Z10" s="96"/>
      <c r="AA10" s="56"/>
      <c r="AB10" s="95">
        <f>Y10+U10+36695.07</f>
        <v>36695.07</v>
      </c>
      <c r="AC10" s="93"/>
      <c r="AD10" s="166" t="s">
        <v>32</v>
      </c>
      <c r="AE10" s="125" t="s">
        <v>48</v>
      </c>
      <c r="AF10" s="124">
        <v>38330.080000000002</v>
      </c>
      <c r="AG10" s="56"/>
      <c r="AH10" s="93"/>
      <c r="AI10" s="166" t="s">
        <v>32</v>
      </c>
      <c r="AJ10" s="124">
        <v>-314.59000000000378</v>
      </c>
      <c r="AK10" s="124">
        <f>AJ10+AF10</f>
        <v>38015.49</v>
      </c>
      <c r="AM10" s="93"/>
      <c r="AN10" s="166" t="s">
        <v>32</v>
      </c>
      <c r="AO10" s="63"/>
      <c r="AP10" s="63">
        <f>AO10+AK10</f>
        <v>38015.49</v>
      </c>
      <c r="AQ10" s="56"/>
      <c r="AR10" s="97"/>
      <c r="AS10" s="98" t="s">
        <v>101</v>
      </c>
      <c r="AT10" s="63">
        <v>0</v>
      </c>
      <c r="AU10" s="124">
        <v>37823.33</v>
      </c>
      <c r="AV10" s="56"/>
      <c r="AW10" s="93"/>
      <c r="AX10" s="98" t="s">
        <v>101</v>
      </c>
      <c r="AY10" s="125">
        <v>2043.6800000000003</v>
      </c>
      <c r="AZ10" s="96"/>
      <c r="BA10" s="56"/>
      <c r="BB10" s="98" t="s">
        <v>101</v>
      </c>
      <c r="BC10" s="47">
        <v>4.7799999999988358</v>
      </c>
      <c r="BD10" s="96"/>
      <c r="BE10" s="56"/>
      <c r="BF10" s="98" t="s">
        <v>101</v>
      </c>
      <c r="BG10" s="63">
        <v>-302.12000000000262</v>
      </c>
      <c r="BH10" s="96"/>
      <c r="BI10" s="56"/>
      <c r="BJ10" s="98" t="s">
        <v>101</v>
      </c>
      <c r="BK10" s="63">
        <v>302.12000000000262</v>
      </c>
      <c r="BL10" s="96"/>
      <c r="BM10" s="56"/>
      <c r="BN10" s="98" t="s">
        <v>101</v>
      </c>
      <c r="BO10" s="63">
        <v>-48.410000000003492</v>
      </c>
      <c r="BP10" s="96"/>
      <c r="BQ10" s="56"/>
      <c r="BR10" s="95">
        <f t="shared" ref="BR10:BR21" si="0">AU10+AY10+BG10+BC10+BK10+BO10</f>
        <v>39823.379999999997</v>
      </c>
      <c r="BS10" s="93"/>
      <c r="BT10" s="129">
        <v>16</v>
      </c>
      <c r="BU10" s="63">
        <v>0</v>
      </c>
      <c r="BV10" s="124">
        <f>BR10-BU10</f>
        <v>39823.379999999997</v>
      </c>
      <c r="BW10" s="56"/>
      <c r="BX10" s="93"/>
      <c r="BY10" s="130">
        <v>16</v>
      </c>
      <c r="BZ10" s="124"/>
      <c r="CA10" s="124">
        <f>BZ10+BV10</f>
        <v>39823.379999999997</v>
      </c>
      <c r="CC10" s="93"/>
      <c r="CD10" s="129" t="s">
        <v>153</v>
      </c>
      <c r="CE10" s="63">
        <v>0</v>
      </c>
      <c r="CF10" s="67">
        <v>42496.57</v>
      </c>
      <c r="CG10" s="56"/>
      <c r="CH10" s="93"/>
      <c r="CI10" s="130">
        <v>16</v>
      </c>
      <c r="CJ10" s="124"/>
      <c r="CK10" s="124">
        <v>0</v>
      </c>
      <c r="CM10" s="130">
        <v>28</v>
      </c>
      <c r="CN10" s="47">
        <v>4099.79</v>
      </c>
      <c r="CO10" s="124">
        <f>CN10+CF10</f>
        <v>46596.36</v>
      </c>
      <c r="CQ10" s="93"/>
    </row>
    <row r="11" spans="1:95" ht="15" customHeight="1" x14ac:dyDescent="0.3">
      <c r="A11" s="101" t="s">
        <v>41</v>
      </c>
      <c r="B11" s="153"/>
      <c r="C11" s="46">
        <v>35624.57</v>
      </c>
      <c r="D11" s="73"/>
      <c r="E11" s="156"/>
      <c r="F11" s="63"/>
      <c r="G11" s="46">
        <v>35624.57</v>
      </c>
      <c r="H11" s="82"/>
      <c r="I11" s="50"/>
      <c r="J11" s="156"/>
      <c r="K11" s="63"/>
      <c r="L11" s="96"/>
      <c r="M11" s="57"/>
      <c r="N11" s="153"/>
      <c r="O11" s="63"/>
      <c r="P11" s="96"/>
      <c r="Q11" s="56"/>
      <c r="R11" s="89">
        <f t="shared" ref="R11:R21" si="1">O11+K11+G11</f>
        <v>35624.57</v>
      </c>
      <c r="S11" s="93"/>
      <c r="T11" s="167"/>
      <c r="U11" s="63"/>
      <c r="V11" s="96"/>
      <c r="W11" s="56"/>
      <c r="X11" s="153"/>
      <c r="Y11" s="63"/>
      <c r="Z11" s="96"/>
      <c r="AA11" s="56"/>
      <c r="AB11" s="95">
        <f t="shared" ref="AB11:AB21" si="2">Y11+U11+36695.07</f>
        <v>36695.07</v>
      </c>
      <c r="AC11" s="93"/>
      <c r="AD11" s="167"/>
      <c r="AE11" s="125" t="s">
        <v>48</v>
      </c>
      <c r="AF11" s="124">
        <v>38330.080000000002</v>
      </c>
      <c r="AG11" s="56"/>
      <c r="AH11" s="93"/>
      <c r="AI11" s="167"/>
      <c r="AJ11" s="124">
        <v>-314.59000000000378</v>
      </c>
      <c r="AK11" s="124">
        <f t="shared" ref="AK11:AK21" si="3">AJ11+AF11</f>
        <v>38015.49</v>
      </c>
      <c r="AM11" s="93"/>
      <c r="AN11" s="167"/>
      <c r="AO11" s="63"/>
      <c r="AP11" s="63">
        <f t="shared" ref="AP11:AP21" si="4">AO11+AK11</f>
        <v>38015.49</v>
      </c>
      <c r="AQ11" s="56"/>
      <c r="AR11" s="97"/>
      <c r="AS11" s="98" t="s">
        <v>102</v>
      </c>
      <c r="AT11" s="63">
        <v>0</v>
      </c>
      <c r="AU11" s="124">
        <v>37823.33</v>
      </c>
      <c r="AV11" s="56"/>
      <c r="AW11" s="93"/>
      <c r="AX11" s="98" t="s">
        <v>102</v>
      </c>
      <c r="AY11" s="125">
        <v>2043.6800000000003</v>
      </c>
      <c r="AZ11" s="96"/>
      <c r="BA11" s="56"/>
      <c r="BB11" s="98" t="s">
        <v>102</v>
      </c>
      <c r="BC11" s="47">
        <v>4.7799999999988358</v>
      </c>
      <c r="BD11" s="96"/>
      <c r="BE11" s="56"/>
      <c r="BF11" s="98" t="s">
        <v>102</v>
      </c>
      <c r="BG11" s="63">
        <v>-302.12000000000262</v>
      </c>
      <c r="BH11" s="96"/>
      <c r="BI11" s="56"/>
      <c r="BJ11" s="98" t="s">
        <v>102</v>
      </c>
      <c r="BK11" s="63">
        <v>302.12000000000262</v>
      </c>
      <c r="BL11" s="96"/>
      <c r="BM11" s="56"/>
      <c r="BN11" s="98" t="s">
        <v>102</v>
      </c>
      <c r="BO11" s="63">
        <v>-48.410000000003492</v>
      </c>
      <c r="BP11" s="96"/>
      <c r="BQ11" s="56"/>
      <c r="BR11" s="95">
        <f t="shared" si="0"/>
        <v>39823.379999999997</v>
      </c>
      <c r="BS11" s="93"/>
      <c r="BT11" s="129" t="s">
        <v>133</v>
      </c>
      <c r="BU11" s="63">
        <v>0</v>
      </c>
      <c r="BV11" s="124">
        <f t="shared" ref="BV11:BV21" si="5">BR11-BU11</f>
        <v>39823.379999999997</v>
      </c>
      <c r="BW11" s="56"/>
      <c r="BX11" s="93"/>
      <c r="BY11" s="131">
        <v>17</v>
      </c>
      <c r="BZ11" s="124"/>
      <c r="CA11" s="124">
        <f t="shared" ref="CA11:CA21" si="6">BZ11+BV11</f>
        <v>39823.379999999997</v>
      </c>
      <c r="CC11" s="93"/>
      <c r="CD11" s="129" t="s">
        <v>154</v>
      </c>
      <c r="CE11" s="63">
        <v>0</v>
      </c>
      <c r="CF11" s="67">
        <v>42496.57</v>
      </c>
      <c r="CG11" s="56"/>
      <c r="CH11" s="93"/>
      <c r="CI11" s="131">
        <v>17</v>
      </c>
      <c r="CJ11" s="124"/>
      <c r="CK11" s="124">
        <v>0</v>
      </c>
      <c r="CM11" s="131">
        <v>29</v>
      </c>
      <c r="CN11" s="47">
        <v>4099.79</v>
      </c>
      <c r="CO11" s="124">
        <f>CN11+CF11</f>
        <v>46596.36</v>
      </c>
      <c r="CQ11" s="93"/>
    </row>
    <row r="12" spans="1:95" ht="15" customHeight="1" x14ac:dyDescent="0.3">
      <c r="A12" s="101" t="s">
        <v>42</v>
      </c>
      <c r="B12" s="153"/>
      <c r="C12" s="46">
        <v>35624.57</v>
      </c>
      <c r="D12" s="73"/>
      <c r="E12" s="156"/>
      <c r="F12" s="63"/>
      <c r="G12" s="46">
        <v>35624.57</v>
      </c>
      <c r="H12" s="82"/>
      <c r="I12" s="50"/>
      <c r="J12" s="156"/>
      <c r="K12" s="63"/>
      <c r="L12" s="96"/>
      <c r="M12" s="57"/>
      <c r="N12" s="153"/>
      <c r="O12" s="63"/>
      <c r="P12" s="96"/>
      <c r="Q12" s="57"/>
      <c r="R12" s="89">
        <f t="shared" si="1"/>
        <v>35624.57</v>
      </c>
      <c r="S12" s="93"/>
      <c r="T12" s="167"/>
      <c r="U12" s="63">
        <f>(V7/30)*4</f>
        <v>209.1186666666666</v>
      </c>
      <c r="V12" s="96"/>
      <c r="W12" s="56"/>
      <c r="X12" s="153"/>
      <c r="Y12" s="63"/>
      <c r="Z12" s="96"/>
      <c r="AA12" s="56"/>
      <c r="AB12" s="95">
        <f t="shared" si="2"/>
        <v>36904.188666666669</v>
      </c>
      <c r="AC12" s="93"/>
      <c r="AD12" s="167"/>
      <c r="AE12" s="125" t="s">
        <v>48</v>
      </c>
      <c r="AF12" s="124">
        <v>38330.080000000002</v>
      </c>
      <c r="AG12" s="56"/>
      <c r="AH12" s="93"/>
      <c r="AI12" s="167"/>
      <c r="AJ12" s="124">
        <v>-314.59000000000378</v>
      </c>
      <c r="AK12" s="124">
        <f t="shared" si="3"/>
        <v>38015.49</v>
      </c>
      <c r="AM12" s="93"/>
      <c r="AN12" s="167"/>
      <c r="AO12" s="63">
        <f>(AP7/30)*4</f>
        <v>-25.621333333332828</v>
      </c>
      <c r="AP12" s="63">
        <f t="shared" si="4"/>
        <v>37989.868666666662</v>
      </c>
      <c r="AQ12" s="56"/>
      <c r="AR12" s="97"/>
      <c r="AS12" s="98" t="s">
        <v>103</v>
      </c>
      <c r="AT12" s="63">
        <v>0</v>
      </c>
      <c r="AU12" s="124">
        <v>37823.33</v>
      </c>
      <c r="AV12" s="56"/>
      <c r="AW12" s="93"/>
      <c r="AX12" s="98" t="s">
        <v>103</v>
      </c>
      <c r="AY12" s="125">
        <v>2043.6800000000003</v>
      </c>
      <c r="AZ12" s="96"/>
      <c r="BA12" s="56"/>
      <c r="BB12" s="98" t="s">
        <v>103</v>
      </c>
      <c r="BC12" s="47">
        <v>4.7799999999988358</v>
      </c>
      <c r="BD12" s="96"/>
      <c r="BE12" s="56"/>
      <c r="BF12" s="98" t="s">
        <v>103</v>
      </c>
      <c r="BG12" s="63">
        <v>-302.12000000000262</v>
      </c>
      <c r="BH12" s="96"/>
      <c r="BI12" s="56"/>
      <c r="BJ12" s="98" t="s">
        <v>103</v>
      </c>
      <c r="BK12" s="63">
        <v>302.12000000000262</v>
      </c>
      <c r="BL12" s="96"/>
      <c r="BM12" s="56"/>
      <c r="BN12" s="98" t="s">
        <v>103</v>
      </c>
      <c r="BO12" s="63">
        <v>-48.410000000003492</v>
      </c>
      <c r="BP12" s="96"/>
      <c r="BQ12" s="56"/>
      <c r="BR12" s="95">
        <f t="shared" si="0"/>
        <v>39823.379999999997</v>
      </c>
      <c r="BS12" s="93"/>
      <c r="BT12" s="129" t="s">
        <v>134</v>
      </c>
      <c r="BU12" s="63">
        <v>0</v>
      </c>
      <c r="BV12" s="124">
        <f t="shared" si="5"/>
        <v>39823.379999999997</v>
      </c>
      <c r="BW12" s="56"/>
      <c r="BX12" s="93"/>
      <c r="BY12" s="132">
        <v>18</v>
      </c>
      <c r="BZ12" s="124"/>
      <c r="CA12" s="124">
        <f t="shared" si="6"/>
        <v>39823.379999999997</v>
      </c>
      <c r="CC12" s="93"/>
      <c r="CD12" s="129" t="s">
        <v>155</v>
      </c>
      <c r="CE12" s="63">
        <v>0</v>
      </c>
      <c r="CF12" s="124">
        <f t="shared" ref="CF12:CF21" si="7">CB12-CE12</f>
        <v>0</v>
      </c>
      <c r="CG12" s="56"/>
      <c r="CH12" s="93"/>
      <c r="CI12" s="132">
        <v>18</v>
      </c>
      <c r="CJ12" s="124"/>
      <c r="CK12" s="124">
        <v>0</v>
      </c>
      <c r="CM12" s="132">
        <v>30</v>
      </c>
      <c r="CN12" s="124"/>
      <c r="CO12" s="124">
        <f>CN12+CF12</f>
        <v>0</v>
      </c>
      <c r="CQ12" s="93"/>
    </row>
    <row r="13" spans="1:95" ht="15" customHeight="1" x14ac:dyDescent="0.3">
      <c r="A13" s="101" t="s">
        <v>43</v>
      </c>
      <c r="B13" s="153"/>
      <c r="C13" s="46">
        <v>35624.57</v>
      </c>
      <c r="D13" s="73"/>
      <c r="E13" s="156"/>
      <c r="F13" s="63"/>
      <c r="G13" s="46">
        <v>35624.57</v>
      </c>
      <c r="H13" s="81"/>
      <c r="I13" s="50"/>
      <c r="J13" s="156"/>
      <c r="K13" s="47">
        <v>430.47000000000116</v>
      </c>
      <c r="L13" s="96"/>
      <c r="M13" s="56"/>
      <c r="N13" s="153"/>
      <c r="O13" s="63"/>
      <c r="P13" s="96"/>
      <c r="Q13" s="56"/>
      <c r="R13" s="89">
        <f t="shared" si="1"/>
        <v>36055.040000000001</v>
      </c>
      <c r="S13" s="93"/>
      <c r="T13" s="167"/>
      <c r="U13" s="124">
        <f>(V7/30)*26</f>
        <v>1359.2713333333329</v>
      </c>
      <c r="V13" s="96"/>
      <c r="W13" s="56"/>
      <c r="X13" s="153"/>
      <c r="Y13" s="63">
        <f>(Z7/30)*4</f>
        <v>218.0013333333336</v>
      </c>
      <c r="Z13" s="96"/>
      <c r="AA13" s="56"/>
      <c r="AB13" s="95">
        <f t="shared" si="2"/>
        <v>38272.342666666664</v>
      </c>
      <c r="AC13" s="93"/>
      <c r="AD13" s="167"/>
      <c r="AE13" s="125" t="s">
        <v>48</v>
      </c>
      <c r="AF13" s="124">
        <v>38330.080000000002</v>
      </c>
      <c r="AG13" s="56"/>
      <c r="AH13" s="93"/>
      <c r="AI13" s="167"/>
      <c r="AJ13" s="124">
        <v>-314.59000000000378</v>
      </c>
      <c r="AK13" s="124">
        <f t="shared" si="3"/>
        <v>38015.49</v>
      </c>
      <c r="AM13" s="93"/>
      <c r="AN13" s="167"/>
      <c r="AO13" s="124">
        <v>-192.15999999999622</v>
      </c>
      <c r="AP13" s="63">
        <f t="shared" si="4"/>
        <v>37823.33</v>
      </c>
      <c r="AQ13" s="56"/>
      <c r="AR13" s="97"/>
      <c r="AS13" s="98" t="s">
        <v>104</v>
      </c>
      <c r="AT13" s="63">
        <v>0</v>
      </c>
      <c r="AU13" s="124">
        <v>37823.33</v>
      </c>
      <c r="AV13" s="56"/>
      <c r="AW13" s="93"/>
      <c r="AX13" s="98" t="s">
        <v>104</v>
      </c>
      <c r="AY13" s="125">
        <v>2043.6800000000003</v>
      </c>
      <c r="AZ13" s="96"/>
      <c r="BA13" s="56"/>
      <c r="BB13" s="98" t="s">
        <v>104</v>
      </c>
      <c r="BC13" s="47">
        <v>4.7799999999988358</v>
      </c>
      <c r="BD13" s="96"/>
      <c r="BE13" s="56"/>
      <c r="BF13" s="98" t="s">
        <v>104</v>
      </c>
      <c r="BG13" s="63">
        <v>-302.12000000000262</v>
      </c>
      <c r="BH13" s="96"/>
      <c r="BI13" s="56"/>
      <c r="BJ13" s="98" t="s">
        <v>104</v>
      </c>
      <c r="BK13" s="63">
        <v>302.12000000000262</v>
      </c>
      <c r="BL13" s="96"/>
      <c r="BM13" s="56"/>
      <c r="BN13" s="98" t="s">
        <v>104</v>
      </c>
      <c r="BO13" s="63">
        <v>-48.410000000003492</v>
      </c>
      <c r="BP13" s="96"/>
      <c r="BQ13" s="56"/>
      <c r="BR13" s="95">
        <f t="shared" si="0"/>
        <v>39823.379999999997</v>
      </c>
      <c r="BS13" s="93"/>
      <c r="BT13" s="129" t="s">
        <v>135</v>
      </c>
      <c r="BU13" s="63">
        <v>0</v>
      </c>
      <c r="BV13" s="124">
        <f t="shared" si="5"/>
        <v>39823.379999999997</v>
      </c>
      <c r="BW13" s="56"/>
      <c r="BX13" s="93"/>
      <c r="BY13" s="132">
        <v>19</v>
      </c>
      <c r="BZ13" s="124">
        <f>(CA7/30)*4</f>
        <v>356.42533333333364</v>
      </c>
      <c r="CA13" s="124">
        <f t="shared" si="6"/>
        <v>40179.80533333333</v>
      </c>
      <c r="CC13" s="93"/>
      <c r="CD13" s="129" t="s">
        <v>156</v>
      </c>
      <c r="CE13" s="63">
        <v>0</v>
      </c>
      <c r="CF13" s="124">
        <f t="shared" si="7"/>
        <v>0</v>
      </c>
      <c r="CG13" s="56"/>
      <c r="CH13" s="93"/>
      <c r="CI13" s="132">
        <v>19</v>
      </c>
      <c r="CJ13" s="124">
        <f>(CK7/30)*4</f>
        <v>546.63866666666581</v>
      </c>
      <c r="CK13" s="124">
        <f t="shared" ref="CK13" si="8">CJ13+CF13</f>
        <v>546.63866666666581</v>
      </c>
      <c r="CM13" s="132">
        <v>31</v>
      </c>
      <c r="CN13" s="124"/>
      <c r="CO13" s="124">
        <f>CN13+CF13</f>
        <v>0</v>
      </c>
      <c r="CQ13" s="93"/>
    </row>
    <row r="14" spans="1:95" ht="15" customHeight="1" x14ac:dyDescent="0.3">
      <c r="A14" s="101" t="s">
        <v>44</v>
      </c>
      <c r="B14" s="153"/>
      <c r="C14" s="46">
        <v>35624.57</v>
      </c>
      <c r="D14" s="73"/>
      <c r="E14" s="156"/>
      <c r="F14" s="63"/>
      <c r="G14" s="46">
        <v>35624.57</v>
      </c>
      <c r="H14" s="81"/>
      <c r="I14" s="50"/>
      <c r="J14" s="156"/>
      <c r="K14" s="124">
        <v>430.47000000000116</v>
      </c>
      <c r="L14" s="96"/>
      <c r="M14" s="56"/>
      <c r="N14" s="153"/>
      <c r="O14" s="63"/>
      <c r="P14" s="96"/>
      <c r="Q14" s="56"/>
      <c r="R14" s="89">
        <f t="shared" si="1"/>
        <v>36055.040000000001</v>
      </c>
      <c r="S14" s="93"/>
      <c r="T14" s="167"/>
      <c r="U14" s="63"/>
      <c r="V14" s="96"/>
      <c r="W14" s="56"/>
      <c r="X14" s="153"/>
      <c r="Y14" s="47">
        <v>1635.010000000002</v>
      </c>
      <c r="Z14" s="96"/>
      <c r="AA14" s="56"/>
      <c r="AB14" s="95">
        <f t="shared" si="2"/>
        <v>38330.080000000002</v>
      </c>
      <c r="AC14" s="93"/>
      <c r="AD14" s="167"/>
      <c r="AE14" s="125" t="s">
        <v>48</v>
      </c>
      <c r="AF14" s="124">
        <v>38330.080000000002</v>
      </c>
      <c r="AG14" s="56"/>
      <c r="AH14" s="93"/>
      <c r="AI14" s="167"/>
      <c r="AJ14" s="124">
        <v>-314.59000000000378</v>
      </c>
      <c r="AK14" s="124">
        <f t="shared" si="3"/>
        <v>38015.49</v>
      </c>
      <c r="AM14" s="93"/>
      <c r="AN14" s="167"/>
      <c r="AO14" s="124">
        <v>-192.15999999999622</v>
      </c>
      <c r="AP14" s="63">
        <f t="shared" si="4"/>
        <v>37823.33</v>
      </c>
      <c r="AQ14" s="56"/>
      <c r="AR14" s="97"/>
      <c r="AS14" s="98" t="s">
        <v>105</v>
      </c>
      <c r="AT14" s="63">
        <v>0</v>
      </c>
      <c r="AU14" s="124">
        <v>37823.33</v>
      </c>
      <c r="AV14" s="56"/>
      <c r="AW14" s="93"/>
      <c r="AX14" s="98" t="s">
        <v>105</v>
      </c>
      <c r="AY14" s="125">
        <v>2043.6800000000003</v>
      </c>
      <c r="AZ14" s="96"/>
      <c r="BA14" s="56"/>
      <c r="BB14" s="98" t="s">
        <v>105</v>
      </c>
      <c r="BC14" s="47">
        <v>4.7799999999988358</v>
      </c>
      <c r="BD14" s="96"/>
      <c r="BE14" s="56"/>
      <c r="BF14" s="98" t="s">
        <v>105</v>
      </c>
      <c r="BG14" s="63">
        <v>-302.12000000000262</v>
      </c>
      <c r="BH14" s="96"/>
      <c r="BI14" s="56"/>
      <c r="BJ14" s="98" t="s">
        <v>105</v>
      </c>
      <c r="BK14" s="63">
        <v>302.12000000000262</v>
      </c>
      <c r="BL14" s="96"/>
      <c r="BM14" s="56"/>
      <c r="BN14" s="98" t="s">
        <v>105</v>
      </c>
      <c r="BO14" s="63">
        <v>-48.410000000003492</v>
      </c>
      <c r="BP14" s="96"/>
      <c r="BQ14" s="56"/>
      <c r="BR14" s="95">
        <f t="shared" si="0"/>
        <v>39823.379999999997</v>
      </c>
      <c r="BS14" s="93"/>
      <c r="BT14" s="129" t="s">
        <v>136</v>
      </c>
      <c r="BU14" s="63">
        <v>0</v>
      </c>
      <c r="BV14" s="124">
        <f t="shared" si="5"/>
        <v>39823.379999999997</v>
      </c>
      <c r="BW14" s="56"/>
      <c r="BX14" s="93"/>
      <c r="BY14" s="132">
        <v>20</v>
      </c>
      <c r="BZ14" s="124">
        <v>2673.1900000000023</v>
      </c>
      <c r="CA14" s="124">
        <f t="shared" si="6"/>
        <v>42496.57</v>
      </c>
      <c r="CC14" s="93"/>
      <c r="CD14" s="129" t="s">
        <v>157</v>
      </c>
      <c r="CE14" s="63">
        <v>0</v>
      </c>
      <c r="CF14" s="124">
        <f t="shared" si="7"/>
        <v>0</v>
      </c>
      <c r="CG14" s="56"/>
      <c r="CH14" s="93"/>
      <c r="CI14" s="132">
        <v>20</v>
      </c>
      <c r="CJ14" s="47">
        <v>4099.79</v>
      </c>
      <c r="CK14" s="124">
        <f>CJ14+CA14</f>
        <v>46596.36</v>
      </c>
      <c r="CM14" s="132">
        <v>32</v>
      </c>
      <c r="CN14" s="124"/>
      <c r="CO14" s="124">
        <f>CN14+CF14</f>
        <v>0</v>
      </c>
      <c r="CQ14" s="93"/>
    </row>
    <row r="15" spans="1:95" ht="15" customHeight="1" x14ac:dyDescent="0.3">
      <c r="A15" s="101" t="s">
        <v>33</v>
      </c>
      <c r="B15" s="153"/>
      <c r="C15" s="46">
        <v>35624.57</v>
      </c>
      <c r="D15" s="73"/>
      <c r="E15" s="156"/>
      <c r="F15" s="63"/>
      <c r="G15" s="46">
        <v>35624.57</v>
      </c>
      <c r="H15" s="81"/>
      <c r="I15" s="50"/>
      <c r="J15" s="156"/>
      <c r="K15" s="63"/>
      <c r="L15" s="96"/>
      <c r="M15" s="56"/>
      <c r="N15" s="153"/>
      <c r="O15" s="47">
        <v>1070.5</v>
      </c>
      <c r="P15" s="96"/>
      <c r="Q15" s="56"/>
      <c r="R15" s="89">
        <f t="shared" si="1"/>
        <v>36695.07</v>
      </c>
      <c r="S15" s="93"/>
      <c r="T15" s="167"/>
      <c r="U15" s="63"/>
      <c r="V15" s="96"/>
      <c r="W15" s="56"/>
      <c r="X15" s="153"/>
      <c r="Y15" s="47">
        <v>1635.010000000002</v>
      </c>
      <c r="Z15" s="96"/>
      <c r="AA15" s="56"/>
      <c r="AB15" s="95">
        <f t="shared" si="2"/>
        <v>38330.080000000002</v>
      </c>
      <c r="AC15" s="93"/>
      <c r="AD15" s="167"/>
      <c r="AE15" s="125" t="s">
        <v>48</v>
      </c>
      <c r="AF15" s="124">
        <v>38330.080000000002</v>
      </c>
      <c r="AG15" s="56"/>
      <c r="AH15" s="93"/>
      <c r="AI15" s="167"/>
      <c r="AJ15" s="124">
        <v>-314.59000000000378</v>
      </c>
      <c r="AK15" s="124">
        <f t="shared" si="3"/>
        <v>38015.49</v>
      </c>
      <c r="AM15" s="93"/>
      <c r="AN15" s="167"/>
      <c r="AO15" s="124">
        <v>-192.15999999999622</v>
      </c>
      <c r="AP15" s="63">
        <f t="shared" si="4"/>
        <v>37823.33</v>
      </c>
      <c r="AQ15" s="56"/>
      <c r="AR15" s="97"/>
      <c r="AS15" s="98" t="s">
        <v>106</v>
      </c>
      <c r="AT15" s="63">
        <v>0</v>
      </c>
      <c r="AU15" s="124">
        <v>37823.33</v>
      </c>
      <c r="AV15" s="56"/>
      <c r="AW15" s="93"/>
      <c r="AX15" s="98" t="s">
        <v>106</v>
      </c>
      <c r="AY15" s="125">
        <v>2043.6800000000003</v>
      </c>
      <c r="AZ15" s="96"/>
      <c r="BA15" s="56"/>
      <c r="BB15" s="98" t="s">
        <v>106</v>
      </c>
      <c r="BC15" s="47">
        <v>4.7799999999988358</v>
      </c>
      <c r="BD15" s="96"/>
      <c r="BE15" s="56"/>
      <c r="BF15" s="98" t="s">
        <v>106</v>
      </c>
      <c r="BG15" s="63">
        <v>-302.12000000000262</v>
      </c>
      <c r="BH15" s="96"/>
      <c r="BI15" s="56"/>
      <c r="BJ15" s="98" t="s">
        <v>106</v>
      </c>
      <c r="BK15" s="63">
        <v>302.12000000000262</v>
      </c>
      <c r="BL15" s="96"/>
      <c r="BM15" s="56"/>
      <c r="BN15" s="98" t="s">
        <v>106</v>
      </c>
      <c r="BO15" s="63">
        <v>-48.410000000003492</v>
      </c>
      <c r="BP15" s="96"/>
      <c r="BQ15" s="56"/>
      <c r="BR15" s="95">
        <f t="shared" si="0"/>
        <v>39823.379999999997</v>
      </c>
      <c r="BS15" s="93"/>
      <c r="BT15" s="129" t="s">
        <v>137</v>
      </c>
      <c r="BU15" s="63">
        <v>0</v>
      </c>
      <c r="BV15" s="124">
        <f t="shared" si="5"/>
        <v>39823.379999999997</v>
      </c>
      <c r="BW15" s="56"/>
      <c r="BX15" s="93"/>
      <c r="BY15" s="132">
        <v>21</v>
      </c>
      <c r="BZ15" s="124">
        <v>2673.1900000000023</v>
      </c>
      <c r="CA15" s="124">
        <f t="shared" si="6"/>
        <v>42496.57</v>
      </c>
      <c r="CC15" s="93"/>
      <c r="CD15" s="129" t="s">
        <v>158</v>
      </c>
      <c r="CE15" s="63">
        <v>0</v>
      </c>
      <c r="CF15" s="124">
        <f t="shared" si="7"/>
        <v>0</v>
      </c>
      <c r="CG15" s="56"/>
      <c r="CH15" s="93"/>
      <c r="CI15" s="132">
        <v>21</v>
      </c>
      <c r="CJ15" s="47">
        <v>4099.79</v>
      </c>
      <c r="CK15" s="124">
        <f t="shared" ref="CK15:CK21" si="9">CJ15+CA15</f>
        <v>46596.36</v>
      </c>
      <c r="CM15" s="132">
        <v>33</v>
      </c>
      <c r="CN15" s="124"/>
      <c r="CO15" s="124">
        <f>CN15+CF15</f>
        <v>0</v>
      </c>
      <c r="CQ15" s="93"/>
    </row>
    <row r="16" spans="1:95" ht="15" customHeight="1" x14ac:dyDescent="0.3">
      <c r="A16" s="101" t="s">
        <v>34</v>
      </c>
      <c r="B16" s="153"/>
      <c r="C16" s="46">
        <v>35624.57</v>
      </c>
      <c r="D16" s="73"/>
      <c r="E16" s="156"/>
      <c r="F16" s="63"/>
      <c r="G16" s="46">
        <v>35624.57</v>
      </c>
      <c r="H16" s="81"/>
      <c r="I16" s="50"/>
      <c r="J16" s="156"/>
      <c r="K16" s="63"/>
      <c r="L16" s="96"/>
      <c r="M16" s="56"/>
      <c r="N16" s="153"/>
      <c r="O16" s="47">
        <v>1070.5</v>
      </c>
      <c r="P16" s="96"/>
      <c r="Q16" s="56"/>
      <c r="R16" s="89">
        <f t="shared" si="1"/>
        <v>36695.07</v>
      </c>
      <c r="S16" s="93"/>
      <c r="T16" s="167"/>
      <c r="U16" s="63"/>
      <c r="V16" s="96"/>
      <c r="W16" s="56"/>
      <c r="X16" s="153"/>
      <c r="Y16" s="47">
        <v>1635.010000000002</v>
      </c>
      <c r="Z16" s="96"/>
      <c r="AA16" s="56"/>
      <c r="AB16" s="95">
        <f t="shared" si="2"/>
        <v>38330.080000000002</v>
      </c>
      <c r="AC16" s="93"/>
      <c r="AD16" s="167"/>
      <c r="AE16" s="125" t="s">
        <v>48</v>
      </c>
      <c r="AF16" s="124">
        <v>38330.080000000002</v>
      </c>
      <c r="AG16" s="56"/>
      <c r="AH16" s="93"/>
      <c r="AI16" s="167"/>
      <c r="AJ16" s="124">
        <v>-314.59000000000378</v>
      </c>
      <c r="AK16" s="124">
        <f t="shared" si="3"/>
        <v>38015.49</v>
      </c>
      <c r="AM16" s="93"/>
      <c r="AN16" s="167"/>
      <c r="AO16" s="124">
        <v>-192.15999999999622</v>
      </c>
      <c r="AP16" s="63">
        <f t="shared" si="4"/>
        <v>37823.33</v>
      </c>
      <c r="AQ16" s="56"/>
      <c r="AR16" s="97"/>
      <c r="AS16" s="98" t="s">
        <v>107</v>
      </c>
      <c r="AT16" s="63">
        <v>0</v>
      </c>
      <c r="AU16" s="124">
        <v>37823.33</v>
      </c>
      <c r="AV16" s="56"/>
      <c r="AW16" s="93"/>
      <c r="AX16" s="98" t="s">
        <v>107</v>
      </c>
      <c r="AY16" s="125">
        <v>2043.6800000000003</v>
      </c>
      <c r="AZ16" s="96"/>
      <c r="BA16" s="56"/>
      <c r="BB16" s="98" t="s">
        <v>107</v>
      </c>
      <c r="BC16" s="47">
        <v>4.7799999999988358</v>
      </c>
      <c r="BD16" s="96"/>
      <c r="BE16" s="56"/>
      <c r="BF16" s="98" t="s">
        <v>107</v>
      </c>
      <c r="BG16" s="63">
        <v>-302.12000000000262</v>
      </c>
      <c r="BH16" s="96"/>
      <c r="BI16" s="56"/>
      <c r="BJ16" s="98" t="s">
        <v>107</v>
      </c>
      <c r="BK16" s="63">
        <v>302.12000000000262</v>
      </c>
      <c r="BL16" s="96"/>
      <c r="BM16" s="56"/>
      <c r="BN16" s="98" t="s">
        <v>107</v>
      </c>
      <c r="BO16" s="63">
        <v>-48.410000000003492</v>
      </c>
      <c r="BP16" s="96"/>
      <c r="BQ16" s="56"/>
      <c r="BR16" s="95">
        <f t="shared" si="0"/>
        <v>39823.379999999997</v>
      </c>
      <c r="BS16" s="93"/>
      <c r="BT16" s="129" t="s">
        <v>138</v>
      </c>
      <c r="BU16" s="63">
        <v>0</v>
      </c>
      <c r="BV16" s="124">
        <f t="shared" si="5"/>
        <v>39823.379999999997</v>
      </c>
      <c r="BW16" s="56"/>
      <c r="BX16" s="93"/>
      <c r="BY16" s="132">
        <v>22</v>
      </c>
      <c r="BZ16" s="124">
        <v>2673.1900000000023</v>
      </c>
      <c r="CA16" s="124">
        <f t="shared" si="6"/>
        <v>42496.57</v>
      </c>
      <c r="CC16" s="93"/>
      <c r="CD16" s="129" t="s">
        <v>159</v>
      </c>
      <c r="CE16" s="63">
        <v>0</v>
      </c>
      <c r="CF16" s="124">
        <f t="shared" si="7"/>
        <v>0</v>
      </c>
      <c r="CG16" s="56"/>
      <c r="CH16" s="93"/>
      <c r="CI16" s="132">
        <v>22</v>
      </c>
      <c r="CJ16" s="47">
        <v>4099.79</v>
      </c>
      <c r="CK16" s="124">
        <f t="shared" si="9"/>
        <v>46596.36</v>
      </c>
      <c r="CM16" s="132">
        <v>34</v>
      </c>
      <c r="CN16" s="124"/>
      <c r="CO16" s="124">
        <f>CN16+CF16</f>
        <v>0</v>
      </c>
      <c r="CQ16" s="93"/>
    </row>
    <row r="17" spans="1:95" ht="15" customHeight="1" x14ac:dyDescent="0.3">
      <c r="A17" s="101" t="s">
        <v>35</v>
      </c>
      <c r="B17" s="153"/>
      <c r="C17" s="46">
        <v>35624.57</v>
      </c>
      <c r="D17" s="73"/>
      <c r="E17" s="156"/>
      <c r="F17" s="63"/>
      <c r="G17" s="46">
        <v>35624.57</v>
      </c>
      <c r="H17" s="81"/>
      <c r="I17" s="50"/>
      <c r="J17" s="156"/>
      <c r="K17" s="63"/>
      <c r="L17" s="96"/>
      <c r="M17" s="56"/>
      <c r="N17" s="153"/>
      <c r="O17" s="47">
        <v>1070.5</v>
      </c>
      <c r="P17" s="96"/>
      <c r="Q17" s="56"/>
      <c r="R17" s="89">
        <f t="shared" si="1"/>
        <v>36695.07</v>
      </c>
      <c r="S17" s="93"/>
      <c r="T17" s="167"/>
      <c r="U17" s="63"/>
      <c r="V17" s="96"/>
      <c r="W17" s="56"/>
      <c r="X17" s="153"/>
      <c r="Y17" s="47">
        <v>1635.010000000002</v>
      </c>
      <c r="Z17" s="96"/>
      <c r="AA17" s="56"/>
      <c r="AB17" s="95">
        <f t="shared" si="2"/>
        <v>38330.080000000002</v>
      </c>
      <c r="AC17" s="93"/>
      <c r="AD17" s="167"/>
      <c r="AE17" s="125" t="s">
        <v>48</v>
      </c>
      <c r="AF17" s="124">
        <v>38330.080000000002</v>
      </c>
      <c r="AG17" s="56"/>
      <c r="AH17" s="93"/>
      <c r="AI17" s="167"/>
      <c r="AJ17" s="124">
        <v>-314.59000000000378</v>
      </c>
      <c r="AK17" s="124">
        <f t="shared" si="3"/>
        <v>38015.49</v>
      </c>
      <c r="AM17" s="93"/>
      <c r="AN17" s="167"/>
      <c r="AO17" s="124">
        <v>-192.15999999999622</v>
      </c>
      <c r="AP17" s="63">
        <f t="shared" si="4"/>
        <v>37823.33</v>
      </c>
      <c r="AQ17" s="56"/>
      <c r="AR17" s="97"/>
      <c r="AS17" s="98" t="s">
        <v>108</v>
      </c>
      <c r="AT17" s="63">
        <v>0</v>
      </c>
      <c r="AU17" s="124">
        <v>37823.33</v>
      </c>
      <c r="AV17" s="56"/>
      <c r="AW17" s="93"/>
      <c r="AX17" s="98" t="s">
        <v>108</v>
      </c>
      <c r="AY17" s="125">
        <v>2043.6800000000003</v>
      </c>
      <c r="AZ17" s="96"/>
      <c r="BA17" s="56"/>
      <c r="BB17" s="98" t="s">
        <v>108</v>
      </c>
      <c r="BC17" s="47">
        <v>4.7799999999988358</v>
      </c>
      <c r="BD17" s="96"/>
      <c r="BE17" s="56"/>
      <c r="BF17" s="98" t="s">
        <v>108</v>
      </c>
      <c r="BG17" s="63">
        <v>-302.12000000000262</v>
      </c>
      <c r="BH17" s="96"/>
      <c r="BI17" s="56"/>
      <c r="BJ17" s="98" t="s">
        <v>108</v>
      </c>
      <c r="BK17" s="63">
        <v>302.12000000000262</v>
      </c>
      <c r="BL17" s="96"/>
      <c r="BM17" s="56"/>
      <c r="BN17" s="98" t="s">
        <v>108</v>
      </c>
      <c r="BO17" s="63">
        <v>-48.410000000003492</v>
      </c>
      <c r="BP17" s="96"/>
      <c r="BQ17" s="56"/>
      <c r="BR17" s="95">
        <f t="shared" si="0"/>
        <v>39823.379999999997</v>
      </c>
      <c r="BS17" s="93"/>
      <c r="BT17" s="129" t="s">
        <v>139</v>
      </c>
      <c r="BU17" s="63">
        <v>0</v>
      </c>
      <c r="BV17" s="124">
        <f t="shared" si="5"/>
        <v>39823.379999999997</v>
      </c>
      <c r="BW17" s="56"/>
      <c r="BX17" s="93"/>
      <c r="BY17" s="132">
        <v>23</v>
      </c>
      <c r="BZ17" s="124">
        <v>2673.1900000000023</v>
      </c>
      <c r="CA17" s="124">
        <f t="shared" si="6"/>
        <v>42496.57</v>
      </c>
      <c r="CC17" s="93"/>
      <c r="CD17" s="129" t="s">
        <v>160</v>
      </c>
      <c r="CE17" s="63">
        <v>0</v>
      </c>
      <c r="CF17" s="124">
        <f t="shared" si="7"/>
        <v>0</v>
      </c>
      <c r="CG17" s="56"/>
      <c r="CH17" s="93"/>
      <c r="CI17" s="132">
        <v>23</v>
      </c>
      <c r="CJ17" s="47">
        <v>4099.79</v>
      </c>
      <c r="CK17" s="124">
        <f t="shared" si="9"/>
        <v>46596.36</v>
      </c>
      <c r="CM17" s="132">
        <v>35</v>
      </c>
      <c r="CN17" s="124"/>
      <c r="CO17" s="124">
        <f>CN17+CF17</f>
        <v>0</v>
      </c>
      <c r="CQ17" s="93"/>
    </row>
    <row r="18" spans="1:95" ht="15" customHeight="1" x14ac:dyDescent="0.3">
      <c r="A18" s="101" t="s">
        <v>36</v>
      </c>
      <c r="B18" s="153"/>
      <c r="C18" s="46">
        <v>35624.57</v>
      </c>
      <c r="D18" s="73"/>
      <c r="E18" s="156"/>
      <c r="F18" s="63"/>
      <c r="G18" s="46">
        <v>35624.57</v>
      </c>
      <c r="H18" s="81"/>
      <c r="I18" s="50"/>
      <c r="J18" s="156"/>
      <c r="K18" s="63"/>
      <c r="L18" s="96"/>
      <c r="M18" s="56"/>
      <c r="N18" s="153"/>
      <c r="O18" s="47">
        <v>1070.5</v>
      </c>
      <c r="P18" s="96"/>
      <c r="Q18" s="56"/>
      <c r="R18" s="89">
        <f t="shared" si="1"/>
        <v>36695.07</v>
      </c>
      <c r="S18" s="93"/>
      <c r="T18" s="167"/>
      <c r="U18" s="63"/>
      <c r="V18" s="96"/>
      <c r="W18" s="56"/>
      <c r="X18" s="153"/>
      <c r="Y18" s="47">
        <v>1635.010000000002</v>
      </c>
      <c r="Z18" s="96"/>
      <c r="AA18" s="56"/>
      <c r="AB18" s="95">
        <f t="shared" si="2"/>
        <v>38330.080000000002</v>
      </c>
      <c r="AC18" s="93"/>
      <c r="AD18" s="167"/>
      <c r="AE18" s="125" t="s">
        <v>48</v>
      </c>
      <c r="AF18" s="124">
        <v>38330.080000000002</v>
      </c>
      <c r="AG18" s="56"/>
      <c r="AH18" s="93"/>
      <c r="AI18" s="167"/>
      <c r="AJ18" s="124">
        <v>-314.59000000000378</v>
      </c>
      <c r="AK18" s="124">
        <f t="shared" si="3"/>
        <v>38015.49</v>
      </c>
      <c r="AM18" s="93"/>
      <c r="AN18" s="167"/>
      <c r="AO18" s="124">
        <v>-192.15999999999622</v>
      </c>
      <c r="AP18" s="63">
        <f t="shared" si="4"/>
        <v>37823.33</v>
      </c>
      <c r="AQ18" s="56"/>
      <c r="AR18" s="97"/>
      <c r="AS18" s="98" t="s">
        <v>109</v>
      </c>
      <c r="AT18" s="63">
        <v>0</v>
      </c>
      <c r="AU18" s="124">
        <v>37823.33</v>
      </c>
      <c r="AV18" s="56"/>
      <c r="AW18" s="93"/>
      <c r="AX18" s="98" t="s">
        <v>109</v>
      </c>
      <c r="AY18" s="125">
        <v>2043.6800000000003</v>
      </c>
      <c r="AZ18" s="96"/>
      <c r="BA18" s="56"/>
      <c r="BB18" s="98" t="s">
        <v>109</v>
      </c>
      <c r="BC18" s="47">
        <v>4.7799999999988358</v>
      </c>
      <c r="BD18" s="96"/>
      <c r="BE18" s="56"/>
      <c r="BF18" s="98" t="s">
        <v>109</v>
      </c>
      <c r="BG18" s="63">
        <v>-302.12000000000262</v>
      </c>
      <c r="BH18" s="96"/>
      <c r="BI18" s="56"/>
      <c r="BJ18" s="98" t="s">
        <v>109</v>
      </c>
      <c r="BK18" s="63">
        <v>302.12000000000262</v>
      </c>
      <c r="BL18" s="96"/>
      <c r="BM18" s="56"/>
      <c r="BN18" s="98" t="s">
        <v>109</v>
      </c>
      <c r="BO18" s="63">
        <v>-48.410000000003492</v>
      </c>
      <c r="BP18" s="96"/>
      <c r="BQ18" s="56"/>
      <c r="BR18" s="95">
        <f t="shared" si="0"/>
        <v>39823.379999999997</v>
      </c>
      <c r="BS18" s="93"/>
      <c r="BT18" s="129" t="s">
        <v>140</v>
      </c>
      <c r="BU18" s="63">
        <v>0</v>
      </c>
      <c r="BV18" s="124">
        <f t="shared" si="5"/>
        <v>39823.379999999997</v>
      </c>
      <c r="BW18" s="56"/>
      <c r="BX18" s="93"/>
      <c r="BY18" s="132">
        <v>24</v>
      </c>
      <c r="BZ18" s="124">
        <v>2673.1900000000023</v>
      </c>
      <c r="CA18" s="124">
        <f t="shared" si="6"/>
        <v>42496.57</v>
      </c>
      <c r="CC18" s="93"/>
      <c r="CD18" s="129" t="s">
        <v>161</v>
      </c>
      <c r="CE18" s="63">
        <v>0</v>
      </c>
      <c r="CF18" s="124">
        <f t="shared" si="7"/>
        <v>0</v>
      </c>
      <c r="CG18" s="56"/>
      <c r="CH18" s="93"/>
      <c r="CI18" s="132">
        <v>24</v>
      </c>
      <c r="CJ18" s="47">
        <v>4099.79</v>
      </c>
      <c r="CK18" s="124">
        <f t="shared" si="9"/>
        <v>46596.36</v>
      </c>
      <c r="CM18" s="132">
        <v>36</v>
      </c>
      <c r="CN18" s="124"/>
      <c r="CO18" s="124">
        <f>CN18+CF18</f>
        <v>0</v>
      </c>
      <c r="CQ18" s="93"/>
    </row>
    <row r="19" spans="1:95" ht="15" customHeight="1" x14ac:dyDescent="0.3">
      <c r="A19" s="101" t="s">
        <v>37</v>
      </c>
      <c r="B19" s="153"/>
      <c r="C19" s="46">
        <v>35624.57</v>
      </c>
      <c r="D19" s="73"/>
      <c r="E19" s="156"/>
      <c r="F19" s="63"/>
      <c r="G19" s="46">
        <v>35624.57</v>
      </c>
      <c r="H19" s="81"/>
      <c r="I19" s="50"/>
      <c r="J19" s="156"/>
      <c r="K19" s="63"/>
      <c r="L19" s="96"/>
      <c r="M19" s="56"/>
      <c r="N19" s="153"/>
      <c r="O19" s="47">
        <v>1070.5</v>
      </c>
      <c r="P19" s="96"/>
      <c r="Q19" s="56"/>
      <c r="R19" s="89">
        <f t="shared" si="1"/>
        <v>36695.07</v>
      </c>
      <c r="S19" s="93"/>
      <c r="T19" s="167"/>
      <c r="U19" s="63"/>
      <c r="V19" s="96"/>
      <c r="W19" s="56"/>
      <c r="X19" s="153"/>
      <c r="Y19" s="47">
        <v>1635.010000000002</v>
      </c>
      <c r="Z19" s="96"/>
      <c r="AA19" s="56"/>
      <c r="AB19" s="95">
        <f t="shared" si="2"/>
        <v>38330.080000000002</v>
      </c>
      <c r="AC19" s="93"/>
      <c r="AD19" s="167"/>
      <c r="AE19" s="125" t="s">
        <v>48</v>
      </c>
      <c r="AF19" s="124">
        <v>38330.080000000002</v>
      </c>
      <c r="AG19" s="56"/>
      <c r="AH19" s="93"/>
      <c r="AI19" s="167"/>
      <c r="AJ19" s="124">
        <v>-314.59000000000378</v>
      </c>
      <c r="AK19" s="124">
        <f t="shared" si="3"/>
        <v>38015.49</v>
      </c>
      <c r="AM19" s="93"/>
      <c r="AN19" s="167"/>
      <c r="AO19" s="124">
        <v>-192.15999999999622</v>
      </c>
      <c r="AP19" s="63">
        <f t="shared" si="4"/>
        <v>37823.33</v>
      </c>
      <c r="AQ19" s="56"/>
      <c r="AR19" s="97"/>
      <c r="AS19" s="98" t="s">
        <v>110</v>
      </c>
      <c r="AT19" s="63">
        <v>0</v>
      </c>
      <c r="AU19" s="124">
        <v>37823.33</v>
      </c>
      <c r="AV19" s="56"/>
      <c r="AW19" s="93"/>
      <c r="AX19" s="98" t="s">
        <v>110</v>
      </c>
      <c r="AY19" s="125">
        <v>2043.6800000000003</v>
      </c>
      <c r="AZ19" s="96"/>
      <c r="BA19" s="56"/>
      <c r="BB19" s="98" t="s">
        <v>110</v>
      </c>
      <c r="BC19" s="47">
        <v>4.7799999999988358</v>
      </c>
      <c r="BD19" s="96"/>
      <c r="BE19" s="56"/>
      <c r="BF19" s="98" t="s">
        <v>110</v>
      </c>
      <c r="BG19" s="63">
        <v>-302.12000000000262</v>
      </c>
      <c r="BH19" s="96"/>
      <c r="BI19" s="56"/>
      <c r="BJ19" s="98" t="s">
        <v>110</v>
      </c>
      <c r="BK19" s="63">
        <v>302.12000000000262</v>
      </c>
      <c r="BL19" s="96"/>
      <c r="BM19" s="56"/>
      <c r="BN19" s="98" t="s">
        <v>110</v>
      </c>
      <c r="BO19" s="63">
        <v>-48.410000000003492</v>
      </c>
      <c r="BP19" s="96"/>
      <c r="BQ19" s="56"/>
      <c r="BR19" s="95">
        <f t="shared" si="0"/>
        <v>39823.379999999997</v>
      </c>
      <c r="BS19" s="93"/>
      <c r="BT19" s="129" t="s">
        <v>141</v>
      </c>
      <c r="BU19" s="63">
        <v>0</v>
      </c>
      <c r="BV19" s="124">
        <f t="shared" si="5"/>
        <v>39823.379999999997</v>
      </c>
      <c r="BW19" s="56"/>
      <c r="BX19" s="93"/>
      <c r="BY19" s="132">
        <v>25</v>
      </c>
      <c r="BZ19" s="124">
        <v>2673.1900000000023</v>
      </c>
      <c r="CA19" s="124">
        <f t="shared" si="6"/>
        <v>42496.57</v>
      </c>
      <c r="CC19" s="93"/>
      <c r="CD19" s="129" t="s">
        <v>162</v>
      </c>
      <c r="CE19" s="63">
        <v>0</v>
      </c>
      <c r="CF19" s="124">
        <f t="shared" si="7"/>
        <v>0</v>
      </c>
      <c r="CG19" s="56"/>
      <c r="CH19" s="93"/>
      <c r="CI19" s="132">
        <v>25</v>
      </c>
      <c r="CJ19" s="47">
        <v>4099.79</v>
      </c>
      <c r="CK19" s="124">
        <f t="shared" si="9"/>
        <v>46596.36</v>
      </c>
      <c r="CM19" s="132">
        <v>37</v>
      </c>
      <c r="CN19" s="124"/>
      <c r="CO19" s="124">
        <f>CN19+CF19</f>
        <v>0</v>
      </c>
      <c r="CQ19" s="93"/>
    </row>
    <row r="20" spans="1:95" ht="15" customHeight="1" x14ac:dyDescent="0.3">
      <c r="A20" s="101" t="s">
        <v>38</v>
      </c>
      <c r="B20" s="153"/>
      <c r="C20" s="46">
        <v>35624.57</v>
      </c>
      <c r="D20" s="73"/>
      <c r="E20" s="156"/>
      <c r="F20" s="63"/>
      <c r="G20" s="46">
        <v>35624.57</v>
      </c>
      <c r="H20" s="81"/>
      <c r="I20" s="50"/>
      <c r="J20" s="156"/>
      <c r="K20" s="63"/>
      <c r="L20" s="96"/>
      <c r="M20" s="56"/>
      <c r="N20" s="153"/>
      <c r="O20" s="47">
        <v>1070.5</v>
      </c>
      <c r="P20" s="96"/>
      <c r="Q20" s="56"/>
      <c r="R20" s="89">
        <f t="shared" si="1"/>
        <v>36695.07</v>
      </c>
      <c r="S20" s="93"/>
      <c r="T20" s="167"/>
      <c r="U20" s="63"/>
      <c r="V20" s="96"/>
      <c r="W20" s="56"/>
      <c r="X20" s="153"/>
      <c r="Y20" s="47">
        <v>1635.010000000002</v>
      </c>
      <c r="Z20" s="96"/>
      <c r="AA20" s="56"/>
      <c r="AB20" s="95">
        <f t="shared" si="2"/>
        <v>38330.080000000002</v>
      </c>
      <c r="AC20" s="93"/>
      <c r="AD20" s="167"/>
      <c r="AE20" s="125" t="s">
        <v>48</v>
      </c>
      <c r="AF20" s="124">
        <v>38330.080000000002</v>
      </c>
      <c r="AG20" s="56"/>
      <c r="AH20" s="93"/>
      <c r="AI20" s="167"/>
      <c r="AJ20" s="124">
        <v>-314.59000000000378</v>
      </c>
      <c r="AK20" s="124">
        <f t="shared" si="3"/>
        <v>38015.49</v>
      </c>
      <c r="AM20" s="93"/>
      <c r="AN20" s="167"/>
      <c r="AO20" s="124">
        <v>-192.15999999999622</v>
      </c>
      <c r="AP20" s="63">
        <f t="shared" si="4"/>
        <v>37823.33</v>
      </c>
      <c r="AQ20" s="56"/>
      <c r="AR20" s="97"/>
      <c r="AS20" s="98" t="s">
        <v>111</v>
      </c>
      <c r="AT20" s="63">
        <v>0</v>
      </c>
      <c r="AU20" s="124">
        <v>37823.33</v>
      </c>
      <c r="AV20" s="56"/>
      <c r="AW20" s="93"/>
      <c r="AX20" s="98" t="s">
        <v>111</v>
      </c>
      <c r="AY20" s="125">
        <v>2043.6800000000003</v>
      </c>
      <c r="AZ20" s="96"/>
      <c r="BA20" s="56"/>
      <c r="BB20" s="98" t="s">
        <v>111</v>
      </c>
      <c r="BC20" s="47">
        <v>4.7799999999988358</v>
      </c>
      <c r="BD20" s="96"/>
      <c r="BE20" s="56"/>
      <c r="BF20" s="98" t="s">
        <v>111</v>
      </c>
      <c r="BG20" s="63">
        <v>-302.12000000000262</v>
      </c>
      <c r="BH20" s="96"/>
      <c r="BI20" s="56"/>
      <c r="BJ20" s="98" t="s">
        <v>111</v>
      </c>
      <c r="BK20" s="63">
        <v>302.12000000000262</v>
      </c>
      <c r="BL20" s="96"/>
      <c r="BM20" s="56"/>
      <c r="BN20" s="98" t="s">
        <v>111</v>
      </c>
      <c r="BO20" s="63">
        <v>-48.410000000003492</v>
      </c>
      <c r="BP20" s="96"/>
      <c r="BQ20" s="56"/>
      <c r="BR20" s="95">
        <f t="shared" si="0"/>
        <v>39823.379999999997</v>
      </c>
      <c r="BS20" s="93"/>
      <c r="BT20" s="129" t="s">
        <v>142</v>
      </c>
      <c r="BU20" s="63">
        <v>0</v>
      </c>
      <c r="BV20" s="124">
        <f t="shared" si="5"/>
        <v>39823.379999999997</v>
      </c>
      <c r="BW20" s="56"/>
      <c r="BX20" s="93"/>
      <c r="BY20" s="132">
        <v>26</v>
      </c>
      <c r="BZ20" s="124">
        <v>2673.1900000000023</v>
      </c>
      <c r="CA20" s="124">
        <f t="shared" si="6"/>
        <v>42496.57</v>
      </c>
      <c r="CC20" s="93"/>
      <c r="CD20" s="129" t="s">
        <v>163</v>
      </c>
      <c r="CE20" s="63">
        <v>0</v>
      </c>
      <c r="CF20" s="124">
        <f t="shared" si="7"/>
        <v>0</v>
      </c>
      <c r="CG20" s="56"/>
      <c r="CH20" s="93"/>
      <c r="CI20" s="132">
        <v>26</v>
      </c>
      <c r="CJ20" s="47">
        <v>4099.79</v>
      </c>
      <c r="CK20" s="124">
        <f t="shared" si="9"/>
        <v>46596.36</v>
      </c>
      <c r="CM20" s="132">
        <v>38</v>
      </c>
      <c r="CN20" s="124"/>
      <c r="CO20" s="124">
        <f>CN20+CF20</f>
        <v>0</v>
      </c>
      <c r="CQ20" s="93"/>
    </row>
    <row r="21" spans="1:95" ht="15" customHeight="1" x14ac:dyDescent="0.3">
      <c r="A21" s="101" t="s">
        <v>39</v>
      </c>
      <c r="B21" s="154"/>
      <c r="C21" s="46">
        <v>35624.57</v>
      </c>
      <c r="D21" s="73"/>
      <c r="E21" s="157"/>
      <c r="F21" s="63"/>
      <c r="G21" s="46">
        <v>35624.57</v>
      </c>
      <c r="H21" s="81"/>
      <c r="I21" s="50"/>
      <c r="J21" s="157"/>
      <c r="K21" s="63"/>
      <c r="L21" s="96"/>
      <c r="M21" s="56"/>
      <c r="N21" s="154"/>
      <c r="O21" s="47">
        <v>1070.5</v>
      </c>
      <c r="P21" s="96"/>
      <c r="Q21" s="56"/>
      <c r="R21" s="89">
        <f t="shared" si="1"/>
        <v>36695.07</v>
      </c>
      <c r="S21" s="93"/>
      <c r="T21" s="168"/>
      <c r="U21" s="63"/>
      <c r="V21" s="96"/>
      <c r="W21" s="56"/>
      <c r="X21" s="154"/>
      <c r="Y21" s="47">
        <v>1635.010000000002</v>
      </c>
      <c r="Z21" s="96"/>
      <c r="AA21" s="56"/>
      <c r="AB21" s="95">
        <f t="shared" si="2"/>
        <v>38330.080000000002</v>
      </c>
      <c r="AC21" s="93"/>
      <c r="AD21" s="168"/>
      <c r="AE21" s="125" t="s">
        <v>48</v>
      </c>
      <c r="AF21" s="124">
        <v>38330.080000000002</v>
      </c>
      <c r="AG21" s="56"/>
      <c r="AH21" s="93"/>
      <c r="AI21" s="168"/>
      <c r="AJ21" s="124">
        <v>-314.59000000000378</v>
      </c>
      <c r="AK21" s="124">
        <f t="shared" si="3"/>
        <v>38015.49</v>
      </c>
      <c r="AM21" s="93"/>
      <c r="AN21" s="168"/>
      <c r="AO21" s="124">
        <v>-192.15999999999622</v>
      </c>
      <c r="AP21" s="63">
        <f t="shared" si="4"/>
        <v>37823.33</v>
      </c>
      <c r="AQ21" s="56"/>
      <c r="AR21" s="97"/>
      <c r="AS21" s="98" t="s">
        <v>112</v>
      </c>
      <c r="AT21" s="63">
        <v>0</v>
      </c>
      <c r="AU21" s="124">
        <v>37823.33</v>
      </c>
      <c r="AV21" s="56"/>
      <c r="AW21" s="93"/>
      <c r="AX21" s="98" t="s">
        <v>112</v>
      </c>
      <c r="AY21" s="125">
        <v>2043.6800000000003</v>
      </c>
      <c r="AZ21" s="96"/>
      <c r="BA21" s="56"/>
      <c r="BB21" s="98" t="s">
        <v>112</v>
      </c>
      <c r="BC21" s="47">
        <v>4.7799999999988358</v>
      </c>
      <c r="BD21" s="96"/>
      <c r="BE21" s="56"/>
      <c r="BF21" s="98" t="s">
        <v>112</v>
      </c>
      <c r="BG21" s="63">
        <v>-302.12000000000262</v>
      </c>
      <c r="BH21" s="96"/>
      <c r="BI21" s="56"/>
      <c r="BJ21" s="98" t="s">
        <v>112</v>
      </c>
      <c r="BK21" s="63">
        <v>302.12000000000262</v>
      </c>
      <c r="BL21" s="96"/>
      <c r="BM21" s="56"/>
      <c r="BN21" s="98" t="s">
        <v>112</v>
      </c>
      <c r="BO21" s="63">
        <v>-48.410000000003492</v>
      </c>
      <c r="BP21" s="96"/>
      <c r="BQ21" s="56"/>
      <c r="BR21" s="95">
        <f t="shared" si="0"/>
        <v>39823.379999999997</v>
      </c>
      <c r="BS21" s="93"/>
      <c r="BT21" s="129" t="s">
        <v>143</v>
      </c>
      <c r="BU21" s="63">
        <v>0</v>
      </c>
      <c r="BV21" s="124">
        <f t="shared" si="5"/>
        <v>39823.379999999997</v>
      </c>
      <c r="BW21" s="56"/>
      <c r="BX21" s="93"/>
      <c r="BY21" s="132">
        <v>27</v>
      </c>
      <c r="BZ21" s="124">
        <v>2673.1900000000023</v>
      </c>
      <c r="CA21" s="124">
        <f t="shared" si="6"/>
        <v>42496.57</v>
      </c>
      <c r="CC21" s="93"/>
      <c r="CD21" s="129" t="s">
        <v>164</v>
      </c>
      <c r="CE21" s="63">
        <v>0</v>
      </c>
      <c r="CF21" s="124">
        <f t="shared" si="7"/>
        <v>0</v>
      </c>
      <c r="CG21" s="56"/>
      <c r="CH21" s="93"/>
      <c r="CI21" s="132">
        <v>27</v>
      </c>
      <c r="CJ21" s="47">
        <v>4099.79</v>
      </c>
      <c r="CK21" s="124">
        <f t="shared" si="9"/>
        <v>46596.36</v>
      </c>
      <c r="CM21" s="132">
        <v>39</v>
      </c>
      <c r="CN21" s="124"/>
      <c r="CO21" s="124">
        <f>CN21+CF21</f>
        <v>0</v>
      </c>
      <c r="CQ21" s="93"/>
    </row>
    <row r="22" spans="1:95" x14ac:dyDescent="0.3">
      <c r="C22" s="50"/>
      <c r="D22" s="73"/>
      <c r="E22" s="83"/>
      <c r="F22" s="56">
        <f>SUM(F10:F21)</f>
        <v>0</v>
      </c>
      <c r="G22" s="56">
        <f>SUM(G10:G21)</f>
        <v>427494.84</v>
      </c>
      <c r="H22" s="73"/>
      <c r="I22" s="50"/>
      <c r="J22" s="83"/>
      <c r="K22" s="56">
        <f>SUM(K10:K21)</f>
        <v>860.94000000000233</v>
      </c>
      <c r="O22" s="56">
        <f>SUM(O10:O21)</f>
        <v>7493.5</v>
      </c>
      <c r="P22" s="56">
        <f>SUM(P10:P21)</f>
        <v>0</v>
      </c>
      <c r="R22" s="81">
        <f>SUM(R10:R21)</f>
        <v>435849.28</v>
      </c>
      <c r="S22" s="93"/>
      <c r="U22" s="56">
        <f>SUM(U10:U21)</f>
        <v>1568.3899999999994</v>
      </c>
      <c r="Y22" s="56">
        <f>SUM(Y10:Y21)</f>
        <v>13298.08133333335</v>
      </c>
      <c r="Z22" s="56">
        <f>SUM(Z10:Z21)</f>
        <v>0</v>
      </c>
      <c r="AB22" s="95">
        <f>SUM(AB10:AB21)</f>
        <v>455207.31133333343</v>
      </c>
      <c r="AC22" s="93"/>
      <c r="AE22" s="56">
        <f>SUM(AE10:AE21)</f>
        <v>0</v>
      </c>
      <c r="AF22" s="56">
        <f>SUM(AF10:AF21)</f>
        <v>459960.96000000014</v>
      </c>
      <c r="AH22" s="93"/>
      <c r="AJ22" s="56">
        <f>SUM(AJ10:AJ21)</f>
        <v>-3775.0800000000454</v>
      </c>
      <c r="AM22" s="93"/>
      <c r="AO22" s="56">
        <f>SUM(AO10:AO21)</f>
        <v>-1755.0613333332988</v>
      </c>
      <c r="AP22" s="56">
        <f>SUM(AP10:AP21)</f>
        <v>454430.8186666668</v>
      </c>
      <c r="AR22" s="97"/>
      <c r="AS22" s="83"/>
      <c r="AT22" s="56">
        <f>SUM(AT10:AT21)</f>
        <v>0</v>
      </c>
      <c r="AU22" s="56">
        <f>SUM(AU10:AU21)</f>
        <v>453879.96000000014</v>
      </c>
      <c r="AW22" s="93"/>
      <c r="AY22" s="56">
        <f>SUM(AY10:AY21)</f>
        <v>24524.160000000003</v>
      </c>
      <c r="BC22" s="56">
        <f>SUM(BC10:BC21)</f>
        <v>57.35999999998603</v>
      </c>
      <c r="BD22" s="56">
        <f>SUM(BD10:BD21)</f>
        <v>0</v>
      </c>
      <c r="BG22" s="56">
        <f>SUM(BG10:BG21)</f>
        <v>-3625.4400000000314</v>
      </c>
      <c r="BK22" s="56">
        <f>SUM(BK10:BK21)</f>
        <v>3625.4400000000314</v>
      </c>
      <c r="BO22" s="56">
        <f>SUM(BO10:BO21)</f>
        <v>-580.92000000004191</v>
      </c>
      <c r="BR22" s="95">
        <f>SUM(BR10:BR21)</f>
        <v>477880.56</v>
      </c>
      <c r="BS22" s="93"/>
      <c r="BT22" s="83"/>
      <c r="BU22" s="56">
        <f>SUM(BU10:BU21)</f>
        <v>0</v>
      </c>
      <c r="BV22" s="56">
        <f>SUM(BV10:BV21)</f>
        <v>477880.56</v>
      </c>
      <c r="BX22" s="93"/>
      <c r="BY22" s="83"/>
      <c r="BZ22" s="56">
        <f>SUM(BZ10:BZ21)</f>
        <v>21741.945333333351</v>
      </c>
      <c r="CC22" s="93"/>
      <c r="CD22" s="83"/>
      <c r="CE22" s="56">
        <f>SUM(CE10:CE21)</f>
        <v>0</v>
      </c>
      <c r="CF22" s="56">
        <f>SUM(CF10:CF21)</f>
        <v>84993.14</v>
      </c>
      <c r="CH22" s="93"/>
      <c r="CI22" s="83"/>
      <c r="CJ22" s="56">
        <f>SUM(CJ10:CJ21)</f>
        <v>33344.958666666666</v>
      </c>
      <c r="CM22" s="83"/>
      <c r="CN22" s="56">
        <f>SUM(CN10:CN21)</f>
        <v>8199.58</v>
      </c>
      <c r="CQ22" s="93"/>
    </row>
    <row r="23" spans="1:95" ht="15" thickBot="1" x14ac:dyDescent="0.35">
      <c r="D23" s="73"/>
      <c r="E23" s="83"/>
      <c r="H23" s="73"/>
      <c r="I23" s="50"/>
      <c r="J23" s="83"/>
      <c r="R23" s="73"/>
      <c r="S23" s="93"/>
      <c r="AC23" s="93"/>
      <c r="AH23" s="93"/>
      <c r="AM23" s="93"/>
      <c r="AR23" s="93"/>
      <c r="AW23" s="93"/>
      <c r="BS23" s="93"/>
      <c r="BX23" s="93"/>
      <c r="CC23" s="93"/>
      <c r="CH23" s="93"/>
      <c r="CQ23" s="93"/>
    </row>
    <row r="24" spans="1:95" ht="15.6" thickTop="1" thickBot="1" x14ac:dyDescent="0.35">
      <c r="D24" s="73"/>
      <c r="E24" s="84"/>
      <c r="F24" s="64" t="s">
        <v>45</v>
      </c>
      <c r="H24" s="73"/>
      <c r="J24" s="84"/>
      <c r="K24" s="64" t="s">
        <v>29</v>
      </c>
      <c r="N24" s="59"/>
      <c r="O24" s="64" t="s">
        <v>29</v>
      </c>
      <c r="R24" s="73"/>
      <c r="S24" s="94"/>
      <c r="T24" s="69"/>
      <c r="U24" s="64" t="s">
        <v>29</v>
      </c>
      <c r="X24" s="59">
        <v>43500</v>
      </c>
      <c r="Y24" s="64" t="s">
        <v>29</v>
      </c>
      <c r="AC24" s="94"/>
      <c r="AD24" s="69"/>
      <c r="AE24" s="64" t="s">
        <v>29</v>
      </c>
      <c r="AH24" s="94"/>
      <c r="AI24" s="69"/>
      <c r="AJ24" s="64" t="s">
        <v>29</v>
      </c>
      <c r="AM24" s="94"/>
      <c r="AN24" s="69">
        <v>43834</v>
      </c>
      <c r="AO24" s="64" t="s">
        <v>29</v>
      </c>
      <c r="AR24" s="94"/>
      <c r="AS24" s="69"/>
      <c r="AT24" s="64" t="s">
        <v>29</v>
      </c>
      <c r="AW24" s="93"/>
      <c r="AX24" s="69"/>
      <c r="AY24" s="64" t="s">
        <v>29</v>
      </c>
      <c r="BB24" s="59"/>
      <c r="BC24" s="64" t="s">
        <v>29</v>
      </c>
      <c r="BF24" s="69"/>
      <c r="BG24" s="64" t="s">
        <v>29</v>
      </c>
      <c r="BJ24" s="69"/>
      <c r="BK24" s="64" t="s">
        <v>29</v>
      </c>
      <c r="BN24" s="69"/>
      <c r="BO24" s="64" t="s">
        <v>29</v>
      </c>
      <c r="BS24" s="94"/>
      <c r="BT24" s="69"/>
      <c r="BU24" s="64" t="s">
        <v>29</v>
      </c>
      <c r="BX24" s="93"/>
      <c r="BY24" s="69">
        <v>44200</v>
      </c>
      <c r="BZ24" s="64" t="s">
        <v>29</v>
      </c>
      <c r="CC24" s="94"/>
      <c r="CD24" s="69"/>
      <c r="CE24" s="64" t="s">
        <v>29</v>
      </c>
      <c r="CH24" s="93"/>
      <c r="CI24" s="69">
        <v>44565</v>
      </c>
      <c r="CJ24" s="64" t="s">
        <v>29</v>
      </c>
      <c r="CM24" s="69">
        <v>44200</v>
      </c>
      <c r="CN24" s="64" t="s">
        <v>29</v>
      </c>
      <c r="CQ24" s="93"/>
    </row>
    <row r="25" spans="1:95" ht="15.6" thickTop="1" thickBot="1" x14ac:dyDescent="0.35">
      <c r="D25" s="73"/>
      <c r="E25" s="85"/>
      <c r="F25" s="65" t="s">
        <v>47</v>
      </c>
      <c r="H25" s="73"/>
      <c r="J25" s="85"/>
      <c r="K25" s="65" t="s">
        <v>47</v>
      </c>
      <c r="N25" s="60"/>
      <c r="O25" s="65" t="s">
        <v>47</v>
      </c>
      <c r="R25" s="73"/>
      <c r="S25" s="94"/>
      <c r="T25" s="70"/>
      <c r="U25" s="65" t="s">
        <v>47</v>
      </c>
      <c r="X25" s="60">
        <v>43496</v>
      </c>
      <c r="Y25" s="65" t="s">
        <v>47</v>
      </c>
      <c r="AC25" s="94"/>
      <c r="AD25" s="70"/>
      <c r="AE25" s="65" t="s">
        <v>47</v>
      </c>
      <c r="AH25" s="94"/>
      <c r="AI25" s="70"/>
      <c r="AJ25" s="65" t="s">
        <v>47</v>
      </c>
      <c r="AM25" s="94"/>
      <c r="AN25" s="70">
        <v>43830</v>
      </c>
      <c r="AO25" s="65" t="s">
        <v>47</v>
      </c>
      <c r="AR25" s="94"/>
      <c r="AS25" s="70"/>
      <c r="AT25" s="65" t="s">
        <v>47</v>
      </c>
      <c r="AW25" s="93"/>
      <c r="AX25" s="70"/>
      <c r="AY25" s="65" t="s">
        <v>47</v>
      </c>
      <c r="BB25" s="60"/>
      <c r="BC25" s="65" t="s">
        <v>47</v>
      </c>
      <c r="BF25" s="70"/>
      <c r="BG25" s="65" t="s">
        <v>47</v>
      </c>
      <c r="BJ25" s="70"/>
      <c r="BK25" s="65" t="s">
        <v>47</v>
      </c>
      <c r="BN25" s="70"/>
      <c r="BO25" s="65" t="s">
        <v>47</v>
      </c>
      <c r="BS25" s="94"/>
      <c r="BT25" s="70"/>
      <c r="BU25" s="65" t="s">
        <v>47</v>
      </c>
      <c r="BX25" s="93"/>
      <c r="BY25" s="70">
        <v>44196</v>
      </c>
      <c r="BZ25" s="65" t="s">
        <v>47</v>
      </c>
      <c r="CC25" s="94"/>
      <c r="CD25" s="70"/>
      <c r="CE25" s="65" t="s">
        <v>47</v>
      </c>
      <c r="CH25" s="93"/>
      <c r="CI25" s="70">
        <v>44561</v>
      </c>
      <c r="CJ25" s="65" t="s">
        <v>47</v>
      </c>
      <c r="CM25" s="70">
        <v>44196</v>
      </c>
      <c r="CN25" s="65" t="s">
        <v>47</v>
      </c>
      <c r="CQ25" s="93"/>
    </row>
    <row r="26" spans="1:95" ht="21.6" thickTop="1" x14ac:dyDescent="0.3">
      <c r="C26" s="103"/>
      <c r="D26" s="73"/>
      <c r="E26" s="86">
        <f>E24-E25</f>
        <v>0</v>
      </c>
      <c r="F26" s="61" t="s">
        <v>20</v>
      </c>
      <c r="H26" s="73"/>
      <c r="J26" s="86">
        <f>J24-J25</f>
        <v>0</v>
      </c>
      <c r="K26" s="61" t="s">
        <v>20</v>
      </c>
      <c r="N26" s="58">
        <f>N24-N25</f>
        <v>0</v>
      </c>
      <c r="O26" s="61" t="s">
        <v>20</v>
      </c>
      <c r="R26" s="73"/>
      <c r="S26" s="94"/>
      <c r="T26" s="58">
        <f>T24-T25</f>
        <v>0</v>
      </c>
      <c r="U26" s="61" t="s">
        <v>20</v>
      </c>
      <c r="X26" s="58">
        <f>X24-X25</f>
        <v>4</v>
      </c>
      <c r="Y26" s="61" t="s">
        <v>20</v>
      </c>
      <c r="AC26" s="94"/>
      <c r="AD26" s="58">
        <f>AD24-AD25</f>
        <v>0</v>
      </c>
      <c r="AE26" s="61" t="s">
        <v>20</v>
      </c>
      <c r="AH26" s="94"/>
      <c r="AI26" s="58">
        <f>AI24-AI25</f>
        <v>0</v>
      </c>
      <c r="AJ26" s="61" t="s">
        <v>20</v>
      </c>
      <c r="AM26" s="94"/>
      <c r="AN26" s="58">
        <f>AN24-AN25</f>
        <v>4</v>
      </c>
      <c r="AO26" s="61" t="s">
        <v>20</v>
      </c>
      <c r="AR26" s="94"/>
      <c r="AS26" s="58">
        <f>AS24-AS25</f>
        <v>0</v>
      </c>
      <c r="AT26" s="61" t="s">
        <v>20</v>
      </c>
      <c r="AW26" s="93"/>
      <c r="AX26" s="58">
        <f>AX24-AX25</f>
        <v>0</v>
      </c>
      <c r="AY26" s="61" t="s">
        <v>20</v>
      </c>
      <c r="BB26" s="58">
        <f>BB24-BB25</f>
        <v>0</v>
      </c>
      <c r="BC26" s="61" t="s">
        <v>20</v>
      </c>
      <c r="BF26" s="58">
        <f>BF24-BF25</f>
        <v>0</v>
      </c>
      <c r="BG26" s="61" t="s">
        <v>20</v>
      </c>
      <c r="BJ26" s="58">
        <f>BJ24-BJ25</f>
        <v>0</v>
      </c>
      <c r="BK26" s="61" t="s">
        <v>20</v>
      </c>
      <c r="BN26" s="58">
        <f>BN24-BN25</f>
        <v>0</v>
      </c>
      <c r="BO26" s="61" t="s">
        <v>20</v>
      </c>
      <c r="BS26" s="94"/>
      <c r="BT26" s="58">
        <f>BT24-BT25</f>
        <v>0</v>
      </c>
      <c r="BU26" s="61" t="s">
        <v>20</v>
      </c>
      <c r="BX26" s="93"/>
      <c r="BY26" s="58">
        <f>BY24-BY25</f>
        <v>4</v>
      </c>
      <c r="BZ26" s="61" t="s">
        <v>20</v>
      </c>
      <c r="CC26" s="94"/>
      <c r="CD26" s="58">
        <f>CD24-CD25</f>
        <v>0</v>
      </c>
      <c r="CE26" s="61" t="s">
        <v>20</v>
      </c>
      <c r="CH26" s="93"/>
      <c r="CI26" s="58">
        <f>CI24-CI25</f>
        <v>4</v>
      </c>
      <c r="CJ26" s="61" t="s">
        <v>20</v>
      </c>
      <c r="CM26" s="58">
        <f>CM24-CM25</f>
        <v>4</v>
      </c>
      <c r="CN26" s="61" t="s">
        <v>20</v>
      </c>
      <c r="CQ26" s="93"/>
    </row>
    <row r="27" spans="1:95" x14ac:dyDescent="0.3">
      <c r="F27" s="65"/>
      <c r="AW27" s="93"/>
      <c r="BX27" s="93"/>
      <c r="CH27" s="93"/>
      <c r="CQ27" s="93"/>
    </row>
    <row r="28" spans="1:95" x14ac:dyDescent="0.3">
      <c r="E28" s="42"/>
      <c r="J28" s="42"/>
      <c r="N28" s="42"/>
      <c r="T28" s="42"/>
      <c r="X28" s="42"/>
      <c r="AD28" s="42"/>
      <c r="AI28" s="42"/>
      <c r="AN28" s="42"/>
      <c r="AS28" s="42"/>
    </row>
    <row r="29" spans="1:95" x14ac:dyDescent="0.3">
      <c r="E29" s="42"/>
      <c r="F29" s="64" t="s">
        <v>45</v>
      </c>
      <c r="J29" s="42"/>
      <c r="N29" s="42"/>
      <c r="T29" s="42"/>
      <c r="X29" s="42"/>
      <c r="AD29" s="42"/>
      <c r="AI29" s="42"/>
      <c r="AN29" s="42"/>
      <c r="AS29" s="42"/>
    </row>
    <row r="30" spans="1:95" x14ac:dyDescent="0.3">
      <c r="E30" s="102"/>
      <c r="F30" t="s">
        <v>46</v>
      </c>
    </row>
    <row r="31" spans="1:95" x14ac:dyDescent="0.3">
      <c r="E31" s="102"/>
    </row>
  </sheetData>
  <mergeCells count="89">
    <mergeCell ref="CQ3:CQ6"/>
    <mergeCell ref="CI3:CP3"/>
    <mergeCell ref="CM4:CP4"/>
    <mergeCell ref="CM5:CP5"/>
    <mergeCell ref="CI4:CL4"/>
    <mergeCell ref="CI5:CL5"/>
    <mergeCell ref="CI8:CJ8"/>
    <mergeCell ref="CM8:CN8"/>
    <mergeCell ref="CD3:CG3"/>
    <mergeCell ref="CH3:CH6"/>
    <mergeCell ref="CD4:CG4"/>
    <mergeCell ref="CD5:CG5"/>
    <mergeCell ref="CD8:CE8"/>
    <mergeCell ref="BT3:BW3"/>
    <mergeCell ref="BX3:BX6"/>
    <mergeCell ref="BT4:BW4"/>
    <mergeCell ref="BT5:BW5"/>
    <mergeCell ref="BT8:BU8"/>
    <mergeCell ref="AN10:AN21"/>
    <mergeCell ref="AS3:AV3"/>
    <mergeCell ref="AN3:AQ3"/>
    <mergeCell ref="AR3:AR6"/>
    <mergeCell ref="AN4:AQ4"/>
    <mergeCell ref="AN5:AQ5"/>
    <mergeCell ref="AW3:AW6"/>
    <mergeCell ref="AS4:AV4"/>
    <mergeCell ref="AS5:AV5"/>
    <mergeCell ref="AS8:AT8"/>
    <mergeCell ref="AN8:AO8"/>
    <mergeCell ref="AM3:AM6"/>
    <mergeCell ref="AI4:AL4"/>
    <mergeCell ref="AI8:AJ8"/>
    <mergeCell ref="AI3:AL3"/>
    <mergeCell ref="AI5:AL5"/>
    <mergeCell ref="AC3:AC6"/>
    <mergeCell ref="T4:AB4"/>
    <mergeCell ref="X5:AA5"/>
    <mergeCell ref="T5:W5"/>
    <mergeCell ref="AI10:AI21"/>
    <mergeCell ref="AD3:AG3"/>
    <mergeCell ref="AH3:AH6"/>
    <mergeCell ref="AD4:AG4"/>
    <mergeCell ref="AD5:AG5"/>
    <mergeCell ref="AD8:AE8"/>
    <mergeCell ref="AD10:AD21"/>
    <mergeCell ref="T8:U8"/>
    <mergeCell ref="T10:T21"/>
    <mergeCell ref="X8:Y8"/>
    <mergeCell ref="X10:X21"/>
    <mergeCell ref="T3:AB3"/>
    <mergeCell ref="B4:D4"/>
    <mergeCell ref="E4:H4"/>
    <mergeCell ref="B5:D5"/>
    <mergeCell ref="E5:H5"/>
    <mergeCell ref="B3:D3"/>
    <mergeCell ref="E3:H3"/>
    <mergeCell ref="B10:B21"/>
    <mergeCell ref="E10:E21"/>
    <mergeCell ref="B6:B7"/>
    <mergeCell ref="B8:C8"/>
    <mergeCell ref="E8:F8"/>
    <mergeCell ref="I3:I6"/>
    <mergeCell ref="S3:S6"/>
    <mergeCell ref="N5:Q5"/>
    <mergeCell ref="N8:O8"/>
    <mergeCell ref="N10:N21"/>
    <mergeCell ref="J3:R3"/>
    <mergeCell ref="J10:J21"/>
    <mergeCell ref="J8:K8"/>
    <mergeCell ref="J5:M5"/>
    <mergeCell ref="J4:R4"/>
    <mergeCell ref="BJ5:BM5"/>
    <mergeCell ref="BN8:BO8"/>
    <mergeCell ref="BN5:BQ5"/>
    <mergeCell ref="BS3:BS6"/>
    <mergeCell ref="AX4:BR4"/>
    <mergeCell ref="AX5:BA5"/>
    <mergeCell ref="BB5:BE5"/>
    <mergeCell ref="BB8:BC8"/>
    <mergeCell ref="BF5:BI5"/>
    <mergeCell ref="BF8:BG8"/>
    <mergeCell ref="BJ8:BK8"/>
    <mergeCell ref="AX8:AY8"/>
    <mergeCell ref="AX3:BR3"/>
    <mergeCell ref="BY3:CB3"/>
    <mergeCell ref="CC3:CC6"/>
    <mergeCell ref="BY4:CB4"/>
    <mergeCell ref="BY5:CB5"/>
    <mergeCell ref="BY8:BZ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2022-11-16T21:17:10Z</dcterms:modified>
</cp:coreProperties>
</file>