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D0EB0D59-E173-4E4F-A5FD-388918A68B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F39" i="4" l="1"/>
  <c r="G39" i="4" s="1"/>
  <c r="B37" i="4"/>
  <c r="F33" i="4"/>
  <c r="G33" i="4" s="1"/>
  <c r="B31" i="4"/>
  <c r="G11" i="2"/>
  <c r="H10" i="2"/>
  <c r="H7" i="2"/>
  <c r="G8" i="2"/>
  <c r="AF12" i="3"/>
  <c r="AE12" i="3"/>
  <c r="AF9" i="3"/>
  <c r="AG9" i="3" s="1"/>
  <c r="AH9" i="3" s="1"/>
  <c r="AA12" i="3"/>
  <c r="V12" i="3" l="1"/>
  <c r="B25" i="4"/>
  <c r="F27" i="4"/>
  <c r="G27" i="4" s="1"/>
  <c r="Q12" i="3" l="1"/>
  <c r="G12" i="3"/>
  <c r="F12" i="3" s="1"/>
  <c r="G9" i="3"/>
  <c r="H9" i="3" s="1"/>
  <c r="I9" i="3" s="1"/>
  <c r="L9" i="3" s="1"/>
  <c r="M9" i="3" s="1"/>
  <c r="N9" i="3" s="1"/>
  <c r="Q9" i="3" s="1"/>
  <c r="R9" i="3" s="1"/>
  <c r="S9" i="3" s="1"/>
  <c r="V9" i="3" l="1"/>
  <c r="W9" i="3" s="1"/>
  <c r="X9" i="3" s="1"/>
  <c r="U12" i="3"/>
  <c r="P12" i="3"/>
  <c r="L12" i="3"/>
  <c r="K12" i="3" s="1"/>
  <c r="AA9" i="3" l="1"/>
  <c r="AB9" i="3" s="1"/>
  <c r="AC9" i="3" s="1"/>
  <c r="Z12" i="3"/>
  <c r="F21" i="4"/>
  <c r="G21" i="4" s="1"/>
  <c r="F15" i="4"/>
  <c r="G15" i="4" s="1"/>
  <c r="B19" i="4"/>
  <c r="B13" i="4"/>
  <c r="B7" i="4"/>
  <c r="G9" i="4" l="1"/>
  <c r="G11" i="4" l="1"/>
  <c r="G17" i="4" s="1"/>
  <c r="G23" i="4" s="1"/>
  <c r="G29" i="4" s="1"/>
  <c r="G35" i="4" s="1"/>
  <c r="G41" i="4" s="1"/>
  <c r="G4" i="4"/>
  <c r="G5" i="4" s="1"/>
  <c r="B2" i="4" l="1"/>
  <c r="J142" i="4" l="1"/>
  <c r="F23" i="2" l="1"/>
  <c r="B6" i="3" l="1"/>
  <c r="B5" i="3"/>
  <c r="H23" i="2"/>
  <c r="G23" i="2"/>
</calcChain>
</file>

<file path=xl/sharedStrings.xml><?xml version="1.0" encoding="utf-8"?>
<sst xmlns="http://schemas.openxmlformats.org/spreadsheetml/2006/main" count="178" uniqueCount="65">
  <si>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</si>
  <si>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</si>
  <si>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</si>
  <si>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</si>
  <si>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</si>
  <si>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</si>
  <si>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</si>
  <si>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</si>
  <si>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</si>
  <si>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</si>
  <si>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</si>
  <si>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</si>
  <si>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</si>
  <si>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</si>
  <si>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</si>
  <si>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</si>
  <si>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</si>
  <si>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</si>
  <si>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</si>
  <si>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</si>
  <si>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</si>
  <si>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23212.001690/2021-67</t>
  </si>
  <si>
    <t>ADITIVO.001.2022-REEQUILIBRIO</t>
  </si>
  <si>
    <t>23208.002003/2022-71</t>
  </si>
  <si>
    <t>23212.001773/2021-56</t>
  </si>
  <si>
    <t>Portaria Nomeação Fiscal Técnico e Adm</t>
  </si>
  <si>
    <t>Adilson/Raphael e Deise/Peter</t>
  </si>
  <si>
    <t>contratação de serviços de empresa especializada para a execução das obras de Infraestrutura e Urbanização (Etapa II) do Campus Governador Valadares</t>
  </si>
  <si>
    <t>CONTRATO 076.2021</t>
  </si>
  <si>
    <t>Reequilíbrio Contrato.76.2021</t>
  </si>
  <si>
    <t>TOTAL ATUAL</t>
  </si>
  <si>
    <t>05/11/2021 A 04/11/2022</t>
  </si>
  <si>
    <t>ADITIVO.002.2022-SUPRESSÃO</t>
  </si>
  <si>
    <t>Supressão de valor</t>
  </si>
  <si>
    <t>23208.003232/2022-11</t>
  </si>
  <si>
    <t>ADITIVO.003.2022-ACRÉSCIMO</t>
  </si>
  <si>
    <t>Acréscimo de valor</t>
  </si>
  <si>
    <t>23208.003239/2022-24</t>
  </si>
  <si>
    <t xml:space="preserve">TOTAL </t>
  </si>
  <si>
    <t>ACRÉSCIMO de valores ao Contrato nº 076/2021</t>
  </si>
  <si>
    <t>SUPRESSÃO de valores do Contrato nº 076/2021</t>
  </si>
  <si>
    <t>Valor Acumulado</t>
  </si>
  <si>
    <t>Novo valor Mensal</t>
  </si>
  <si>
    <t>Novo valor Anual</t>
  </si>
  <si>
    <t>Diferença Global</t>
  </si>
  <si>
    <t>Valor do Termo</t>
  </si>
  <si>
    <t>Diferença</t>
  </si>
  <si>
    <t>ADITIVO 01/2022 - REEQUÍLIBRIO</t>
  </si>
  <si>
    <t>05/11/2021 a 04/11/2022</t>
  </si>
  <si>
    <t>ADITIVO 02/2022 - SUPRESSÃO</t>
  </si>
  <si>
    <t>ADITIVO 03/2022 - ACRÉSCIMO</t>
  </si>
  <si>
    <t>Data Documento/assinatura</t>
  </si>
  <si>
    <t>ADITIVO.004.2022-PRORROGAÇÃO</t>
  </si>
  <si>
    <t>Prorrogação de Prazo</t>
  </si>
  <si>
    <t>23208.004239/2022-41</t>
  </si>
  <si>
    <t>05/11/2022 A 03/02/2023</t>
  </si>
  <si>
    <t>PRORROGAÇÃO do Contrato nº 076/2021</t>
  </si>
  <si>
    <t>ADITIVO 04/2022 - PRORROGAÇÃO</t>
  </si>
  <si>
    <t>05/11/2022 a 03/02/2023</t>
  </si>
  <si>
    <t>ADITIVO 05/2022 - SUPRESSÃO</t>
  </si>
  <si>
    <t>ADITIVO 06/2022 - ACRÉSCIMO</t>
  </si>
  <si>
    <t>ADITIVO.005.2022-SUPRESSÃO</t>
  </si>
  <si>
    <t>23208.004695/2022-91</t>
  </si>
  <si>
    <t>ADITIVO.006.2022-ACRÉSCIMO</t>
  </si>
  <si>
    <t>23208.004696/2022-36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</si>
</sst>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8" fontId="0" fillId="0" borderId="1" xfId="1" applyNumberFormat="1" applyFont="1" applyFill="1" applyBorder="1"/>
    <xf numFmtId="44" fontId="0" fillId="0" borderId="1" xfId="0" applyNumberFormat="1" applyFont="1" applyBorder="1" applyAlignment="1">
      <alignment wrapText="1"/>
    </xf>
    <xf numFmtId="44" fontId="0" fillId="0" borderId="1" xfId="0" applyNumberFormat="1" applyFont="1" applyBorder="1" applyAlignment="1">
      <alignment horizontal="center"/>
    </xf>
    <xf numFmtId="8" fontId="9" fillId="5" borderId="1" xfId="0" applyNumberFormat="1" applyFont="1" applyFill="1" applyBorder="1"/>
    <xf numFmtId="0" fontId="9" fillId="8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7" borderId="0" xfId="1" applyNumberFormat="1" applyFont="1" applyFill="1" applyBorder="1"/>
    <xf numFmtId="44" fontId="0" fillId="0" borderId="0" xfId="0" applyNumberFormat="1" applyBorder="1" applyAlignment="1"/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4" fontId="0" fillId="0" borderId="1" xfId="1" applyNumberFormat="1" applyFont="1" applyBorder="1"/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44" fontId="9" fillId="7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9"/>
  <sheetViews>
    <sheetView showGridLines="0" tabSelected="1" workbookViewId="0">
      <selection activeCell="C30" sqref="C3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4.5703125" style="1" customWidth="1"/>
    <col min="4" max="4" width="30.5703125" style="1" bestFit="1" customWidth="1"/>
    <col min="5" max="5" width="24.5703125" style="1" bestFit="1" customWidth="1"/>
    <col min="6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31.5" x14ac:dyDescent="0.25">
      <c r="B3" s="32" t="s">
        <v>28</v>
      </c>
      <c r="C3" s="72" t="s">
        <v>51</v>
      </c>
      <c r="D3" s="29" t="s">
        <v>6</v>
      </c>
      <c r="E3" s="29" t="s">
        <v>7</v>
      </c>
      <c r="F3" s="29" t="s">
        <v>0</v>
      </c>
      <c r="G3" s="30" t="s">
        <v>1</v>
      </c>
      <c r="H3" s="31" t="s">
        <v>2</v>
      </c>
      <c r="I3" s="29" t="s">
        <v>4</v>
      </c>
      <c r="J3" s="78"/>
      <c r="K3" s="78"/>
    </row>
    <row r="4" spans="2:11" x14ac:dyDescent="0.25">
      <c r="B4" s="22" t="s">
        <v>3</v>
      </c>
      <c r="C4" s="73"/>
      <c r="D4" s="19"/>
      <c r="E4" s="23" t="s">
        <v>31</v>
      </c>
      <c r="F4" s="19">
        <v>775233.67</v>
      </c>
      <c r="G4" s="20"/>
      <c r="H4" s="21"/>
      <c r="I4" s="23" t="s">
        <v>21</v>
      </c>
      <c r="J4" s="5"/>
    </row>
    <row r="5" spans="2:11" x14ac:dyDescent="0.25">
      <c r="B5" s="46" t="s">
        <v>25</v>
      </c>
      <c r="C5" s="74"/>
      <c r="D5" s="19" t="s">
        <v>26</v>
      </c>
      <c r="E5" s="23"/>
      <c r="F5" s="19"/>
      <c r="G5" s="20"/>
      <c r="H5" s="21"/>
      <c r="I5" s="23" t="s">
        <v>24</v>
      </c>
      <c r="J5" s="5"/>
    </row>
    <row r="6" spans="2:11" x14ac:dyDescent="0.25">
      <c r="B6" s="22" t="s">
        <v>22</v>
      </c>
      <c r="C6" s="73"/>
      <c r="D6" s="19"/>
      <c r="E6" s="23"/>
      <c r="F6" s="19">
        <v>157322.81</v>
      </c>
      <c r="G6" s="20"/>
      <c r="H6" s="21"/>
      <c r="I6" s="23" t="s">
        <v>23</v>
      </c>
      <c r="J6" s="5"/>
    </row>
    <row r="7" spans="2:11" x14ac:dyDescent="0.25">
      <c r="B7" s="22" t="s">
        <v>32</v>
      </c>
      <c r="C7" s="73"/>
      <c r="D7" s="17" t="s">
        <v>33</v>
      </c>
      <c r="E7" s="23" t="s">
        <v>31</v>
      </c>
      <c r="F7" s="19">
        <v>-74858.990000000005</v>
      </c>
      <c r="G7" s="20"/>
      <c r="H7" s="21">
        <f>F7/(F4+F6)</f>
        <v>-8.0272875268637897E-2</v>
      </c>
      <c r="I7" s="18" t="s">
        <v>34</v>
      </c>
      <c r="J7" s="5"/>
    </row>
    <row r="8" spans="2:11" x14ac:dyDescent="0.25">
      <c r="B8" s="22" t="s">
        <v>35</v>
      </c>
      <c r="C8" s="73"/>
      <c r="D8" s="17" t="s">
        <v>36</v>
      </c>
      <c r="E8" s="23" t="s">
        <v>31</v>
      </c>
      <c r="F8" s="19">
        <v>102793.17</v>
      </c>
      <c r="G8" s="20">
        <f>F8/(F4+F6)</f>
        <v>0.11022728618002847</v>
      </c>
      <c r="H8" s="21"/>
      <c r="I8" s="18" t="s">
        <v>37</v>
      </c>
      <c r="J8" s="5"/>
    </row>
    <row r="9" spans="2:11" x14ac:dyDescent="0.25">
      <c r="B9" s="22" t="s">
        <v>52</v>
      </c>
      <c r="C9" s="73"/>
      <c r="D9" s="17" t="s">
        <v>53</v>
      </c>
      <c r="E9" s="18" t="s">
        <v>55</v>
      </c>
      <c r="F9" s="19">
        <v>0</v>
      </c>
      <c r="G9" s="20"/>
      <c r="H9" s="21"/>
      <c r="I9" s="18" t="s">
        <v>54</v>
      </c>
      <c r="J9" s="5"/>
    </row>
    <row r="10" spans="2:11" x14ac:dyDescent="0.25">
      <c r="B10" s="22" t="s">
        <v>61</v>
      </c>
      <c r="C10" s="73"/>
      <c r="D10" s="17" t="s">
        <v>33</v>
      </c>
      <c r="E10" s="18" t="s">
        <v>55</v>
      </c>
      <c r="F10" s="19">
        <v>-1799.28</v>
      </c>
      <c r="G10" s="20"/>
      <c r="H10" s="21">
        <f>F10/(F4+F6+F7+F8)</f>
        <v>-1.8732925523710974E-3</v>
      </c>
      <c r="I10" s="23" t="s">
        <v>62</v>
      </c>
      <c r="J10" s="5"/>
    </row>
    <row r="11" spans="2:11" x14ac:dyDescent="0.25">
      <c r="B11" s="22" t="s">
        <v>63</v>
      </c>
      <c r="C11" s="73"/>
      <c r="D11" s="17" t="s">
        <v>36</v>
      </c>
      <c r="E11" s="18" t="s">
        <v>55</v>
      </c>
      <c r="F11" s="19">
        <v>8270.64</v>
      </c>
      <c r="G11" s="20">
        <f>F11/(F4+F6+F7+F8+F10)</f>
        <v>8.6270098725619079E-3</v>
      </c>
      <c r="H11" s="21"/>
      <c r="I11" s="24" t="s">
        <v>64</v>
      </c>
      <c r="J11" s="5"/>
    </row>
    <row r="12" spans="2:11" x14ac:dyDescent="0.25">
      <c r="B12" s="22"/>
      <c r="C12" s="73"/>
      <c r="D12" s="19"/>
      <c r="E12" s="23"/>
      <c r="F12" s="19"/>
      <c r="G12" s="20"/>
      <c r="H12" s="21"/>
      <c r="I12" s="23"/>
      <c r="J12" s="5"/>
    </row>
    <row r="13" spans="2:11" x14ac:dyDescent="0.25">
      <c r="B13" s="22"/>
      <c r="C13" s="73"/>
      <c r="D13" s="19"/>
      <c r="E13" s="18"/>
      <c r="F13" s="19"/>
      <c r="G13" s="20"/>
      <c r="H13" s="21"/>
      <c r="I13" s="18"/>
      <c r="J13" s="5"/>
    </row>
    <row r="14" spans="2:11" x14ac:dyDescent="0.25">
      <c r="B14" s="22"/>
      <c r="C14" s="73"/>
      <c r="D14" s="19"/>
      <c r="E14" s="18"/>
      <c r="F14" s="19"/>
      <c r="G14" s="20"/>
      <c r="H14" s="21"/>
      <c r="I14" s="18"/>
      <c r="J14" s="5"/>
    </row>
    <row r="15" spans="2:11" x14ac:dyDescent="0.25">
      <c r="B15" s="22"/>
      <c r="C15" s="73"/>
      <c r="D15" s="19"/>
      <c r="E15" s="18"/>
      <c r="F15" s="19"/>
      <c r="G15" s="20"/>
      <c r="H15" s="21"/>
      <c r="I15" s="18"/>
      <c r="J15" s="5"/>
      <c r="K15" s="6"/>
    </row>
    <row r="16" spans="2:11" x14ac:dyDescent="0.25">
      <c r="B16" s="22"/>
      <c r="C16" s="73"/>
      <c r="D16" s="19"/>
      <c r="E16" s="18"/>
      <c r="F16" s="19"/>
      <c r="G16" s="20"/>
      <c r="H16" s="21"/>
      <c r="I16" s="18"/>
      <c r="J16" s="5"/>
      <c r="K16" s="6"/>
    </row>
    <row r="17" spans="2:11" x14ac:dyDescent="0.25">
      <c r="B17" s="22"/>
      <c r="C17" s="73"/>
      <c r="D17" s="19"/>
      <c r="E17" s="18"/>
      <c r="F17" s="19"/>
      <c r="G17" s="20"/>
      <c r="H17" s="21"/>
      <c r="I17" s="18"/>
      <c r="J17" s="5"/>
      <c r="K17" s="6"/>
    </row>
    <row r="18" spans="2:11" x14ac:dyDescent="0.25">
      <c r="B18" s="22"/>
      <c r="C18" s="73"/>
      <c r="D18" s="19"/>
      <c r="E18" s="18"/>
      <c r="F18" s="19"/>
      <c r="G18" s="20"/>
      <c r="H18" s="21"/>
      <c r="I18" s="18"/>
      <c r="J18" s="5"/>
      <c r="K18" s="6"/>
    </row>
    <row r="19" spans="2:11" x14ac:dyDescent="0.25">
      <c r="B19" s="22"/>
      <c r="C19" s="73"/>
      <c r="D19" s="19"/>
      <c r="E19" s="18"/>
      <c r="F19" s="19"/>
      <c r="G19" s="20"/>
      <c r="H19" s="21"/>
      <c r="I19" s="18"/>
      <c r="J19" s="5"/>
      <c r="K19" s="6"/>
    </row>
    <row r="20" spans="2:11" x14ac:dyDescent="0.25">
      <c r="B20" s="22"/>
      <c r="C20" s="73"/>
      <c r="D20" s="19"/>
      <c r="E20" s="18"/>
      <c r="F20" s="19"/>
      <c r="G20" s="20"/>
      <c r="H20" s="21"/>
      <c r="I20" s="18"/>
      <c r="J20" s="5"/>
      <c r="K20" s="6"/>
    </row>
    <row r="21" spans="2:11" x14ac:dyDescent="0.25">
      <c r="B21" s="22"/>
      <c r="C21" s="73"/>
      <c r="D21" s="19"/>
      <c r="E21" s="18"/>
      <c r="F21" s="19"/>
      <c r="G21" s="20"/>
      <c r="H21" s="21"/>
      <c r="I21" s="18"/>
      <c r="J21" s="5"/>
      <c r="K21" s="6"/>
    </row>
    <row r="22" spans="2:11" x14ac:dyDescent="0.25">
      <c r="B22" s="16"/>
      <c r="C22" s="75"/>
      <c r="D22" s="17"/>
      <c r="E22" s="18"/>
      <c r="F22" s="19"/>
      <c r="G22" s="20"/>
      <c r="H22" s="21"/>
      <c r="I22" s="18"/>
      <c r="J22" s="5"/>
      <c r="K22" s="6"/>
    </row>
    <row r="23" spans="2:11" x14ac:dyDescent="0.25">
      <c r="B23" s="79" t="s">
        <v>8</v>
      </c>
      <c r="C23" s="80"/>
      <c r="D23" s="80"/>
      <c r="E23" s="81"/>
      <c r="F23" s="26">
        <f>SUM(F4:F22)</f>
        <v>966962.02</v>
      </c>
      <c r="G23" s="27">
        <f>SUM(G4:G22)</f>
        <v>0.11885429605259037</v>
      </c>
      <c r="H23" s="28">
        <f>SUM(H4:H22)</f>
        <v>-8.2146167821008989E-2</v>
      </c>
      <c r="I23" s="25"/>
      <c r="J23" s="7"/>
    </row>
    <row r="24" spans="2:11" x14ac:dyDescent="0.25">
      <c r="D24" s="8"/>
      <c r="F24" s="8"/>
      <c r="G24" s="9"/>
      <c r="H24" s="10"/>
    </row>
    <row r="25" spans="2:11" x14ac:dyDescent="0.25">
      <c r="F25" s="8"/>
      <c r="G25" s="15"/>
    </row>
    <row r="26" spans="2:11" x14ac:dyDescent="0.25">
      <c r="F26" s="14"/>
      <c r="G26" s="15"/>
      <c r="J26" s="11"/>
    </row>
    <row r="27" spans="2:11" x14ac:dyDescent="0.25">
      <c r="F27" s="13"/>
      <c r="G27" s="15"/>
    </row>
    <row r="28" spans="2:11" x14ac:dyDescent="0.25">
      <c r="F28" s="12"/>
      <c r="G28" s="15"/>
    </row>
    <row r="29" spans="2:11" x14ac:dyDescent="0.25">
      <c r="G29" s="15"/>
    </row>
  </sheetData>
  <mergeCells count="2">
    <mergeCell ref="J3:K3"/>
    <mergeCell ref="B23:E23"/>
  </mergeCells>
  <conditionalFormatting sqref="D14:D16 D24:D1048576 D3:D12">
    <cfRule type="containsText" dxfId="11" priority="11" operator="containsText" text="acréscimo">
      <formula>NOT(ISERROR(SEARCH("acréscimo",D3)))</formula>
    </cfRule>
    <cfRule type="containsText" dxfId="10" priority="12" operator="containsText" text="supressão">
      <formula>NOT(ISERROR(SEARCH("supressão",D3)))</formula>
    </cfRule>
  </conditionalFormatting>
  <conditionalFormatting sqref="D13">
    <cfRule type="containsText" dxfId="9" priority="9" operator="containsText" text="acréscimo">
      <formula>NOT(ISERROR(SEARCH("acréscimo",D13)))</formula>
    </cfRule>
    <cfRule type="containsText" dxfId="8" priority="10" operator="containsText" text="supressão">
      <formula>NOT(ISERROR(SEARCH("supressão",D13)))</formula>
    </cfRule>
  </conditionalFormatting>
  <conditionalFormatting sqref="D17">
    <cfRule type="containsText" dxfId="7" priority="7" operator="containsText" text="acréscimo">
      <formula>NOT(ISERROR(SEARCH("acréscimo",D17)))</formula>
    </cfRule>
    <cfRule type="containsText" dxfId="6" priority="8" operator="containsText" text="supressão">
      <formula>NOT(ISERROR(SEARCH("supressão",D17)))</formula>
    </cfRule>
  </conditionalFormatting>
  <conditionalFormatting sqref="D18">
    <cfRule type="containsText" dxfId="5" priority="5" operator="containsText" text="acréscimo">
      <formula>NOT(ISERROR(SEARCH("acréscimo",D18)))</formula>
    </cfRule>
    <cfRule type="containsText" dxfId="4" priority="6" operator="containsText" text="supressão">
      <formula>NOT(ISERROR(SEARCH("supressão",D18)))</formula>
    </cfRule>
  </conditionalFormatting>
  <conditionalFormatting sqref="D19:D22">
    <cfRule type="containsText" dxfId="3" priority="3" operator="containsText" text="acréscimo">
      <formula>NOT(ISERROR(SEARCH("acréscimo",D19)))</formula>
    </cfRule>
    <cfRule type="containsText" dxfId="2" priority="4" operator="containsText" text="supressão">
      <formula>NOT(ISERROR(SEARCH("supressão",D19)))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2"/>
  <sheetViews>
    <sheetView showGridLines="0" topLeftCell="A10" zoomScale="110" zoomScaleNormal="110" workbookViewId="0">
      <selection activeCell="C9" sqref="C9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4" customWidth="1"/>
    <col min="9" max="10" width="22.140625" bestFit="1" customWidth="1"/>
  </cols>
  <sheetData>
    <row r="2" spans="2:8" x14ac:dyDescent="0.25">
      <c r="B2" s="82" t="str">
        <f>'Resumo do Contrato'!B3</f>
        <v>CONTRATO 076.2021</v>
      </c>
      <c r="C2" s="82"/>
      <c r="D2" s="82"/>
      <c r="E2" s="82"/>
      <c r="F2" s="82"/>
      <c r="G2" s="82"/>
    </row>
    <row r="3" spans="2:8" x14ac:dyDescent="0.25">
      <c r="B3" s="45" t="s">
        <v>10</v>
      </c>
      <c r="C3" s="45" t="s">
        <v>20</v>
      </c>
      <c r="D3" s="45" t="s">
        <v>12</v>
      </c>
      <c r="E3" s="45" t="s">
        <v>13</v>
      </c>
      <c r="F3" s="45" t="s">
        <v>14</v>
      </c>
      <c r="G3" s="45" t="s">
        <v>15</v>
      </c>
    </row>
    <row r="4" spans="2:8" ht="45" x14ac:dyDescent="0.25">
      <c r="B4" s="90">
        <v>1</v>
      </c>
      <c r="C4" s="53" t="s">
        <v>27</v>
      </c>
      <c r="D4" s="50" t="s">
        <v>16</v>
      </c>
      <c r="E4" s="50">
        <v>1</v>
      </c>
      <c r="F4" s="51">
        <v>775233.67</v>
      </c>
      <c r="G4" s="51">
        <f>E4*F4</f>
        <v>775233.67</v>
      </c>
    </row>
    <row r="5" spans="2:8" x14ac:dyDescent="0.25">
      <c r="B5" s="84" t="s">
        <v>11</v>
      </c>
      <c r="C5" s="84"/>
      <c r="D5" s="84"/>
      <c r="E5" s="84"/>
      <c r="F5" s="84"/>
      <c r="G5" s="52">
        <f>SUM(G4:G4)</f>
        <v>775233.67</v>
      </c>
    </row>
    <row r="6" spans="2:8" x14ac:dyDescent="0.25">
      <c r="G6" s="44"/>
    </row>
    <row r="7" spans="2:8" x14ac:dyDescent="0.25">
      <c r="B7" s="82" t="str">
        <f>'Resumo do Contrato'!B6</f>
        <v>ADITIVO.001.2022-REEQUILIBRIO</v>
      </c>
      <c r="C7" s="82"/>
      <c r="D7" s="82"/>
      <c r="E7" s="82"/>
      <c r="F7" s="82"/>
      <c r="G7" s="82"/>
      <c r="H7"/>
    </row>
    <row r="8" spans="2:8" x14ac:dyDescent="0.25">
      <c r="B8" s="49" t="s">
        <v>10</v>
      </c>
      <c r="C8" s="49" t="s">
        <v>20</v>
      </c>
      <c r="D8" s="49" t="s">
        <v>12</v>
      </c>
      <c r="E8" s="49" t="s">
        <v>13</v>
      </c>
      <c r="F8" s="49" t="s">
        <v>14</v>
      </c>
      <c r="G8" s="49" t="s">
        <v>15</v>
      </c>
      <c r="H8"/>
    </row>
    <row r="9" spans="2:8" x14ac:dyDescent="0.25">
      <c r="B9" s="49">
        <v>1</v>
      </c>
      <c r="C9" s="53" t="s">
        <v>29</v>
      </c>
      <c r="D9" s="50" t="s">
        <v>16</v>
      </c>
      <c r="E9" s="50">
        <v>1</v>
      </c>
      <c r="F9" s="51">
        <v>157322.81</v>
      </c>
      <c r="G9" s="51">
        <f>E9*F9</f>
        <v>157322.81</v>
      </c>
      <c r="H9"/>
    </row>
    <row r="10" spans="2:8" x14ac:dyDescent="0.25">
      <c r="B10" s="49"/>
      <c r="C10" s="53"/>
      <c r="D10" s="50"/>
      <c r="E10" s="50"/>
      <c r="F10" s="51"/>
      <c r="G10" s="51"/>
      <c r="H10"/>
    </row>
    <row r="11" spans="2:8" x14ac:dyDescent="0.25">
      <c r="B11" s="84" t="s">
        <v>38</v>
      </c>
      <c r="C11" s="84"/>
      <c r="D11" s="84"/>
      <c r="E11" s="84"/>
      <c r="F11" s="84"/>
      <c r="G11" s="52">
        <f>SUM(G4+G9)</f>
        <v>932556.48</v>
      </c>
      <c r="H11"/>
    </row>
    <row r="12" spans="2:8" ht="15.75" customHeight="1" x14ac:dyDescent="0.25">
      <c r="C12" s="44"/>
      <c r="H12"/>
    </row>
    <row r="13" spans="2:8" x14ac:dyDescent="0.25">
      <c r="B13" s="82" t="str">
        <f>'Resumo do Contrato'!B7</f>
        <v>ADITIVO.002.2022-SUPRESSÃO</v>
      </c>
      <c r="C13" s="82"/>
      <c r="D13" s="82"/>
      <c r="E13" s="82"/>
      <c r="F13" s="82"/>
      <c r="G13" s="82"/>
      <c r="H13"/>
    </row>
    <row r="14" spans="2:8" x14ac:dyDescent="0.25">
      <c r="B14" s="55" t="s">
        <v>10</v>
      </c>
      <c r="C14" s="55" t="s">
        <v>20</v>
      </c>
      <c r="D14" s="55" t="s">
        <v>12</v>
      </c>
      <c r="E14" s="55" t="s">
        <v>13</v>
      </c>
      <c r="F14" s="55" t="s">
        <v>14</v>
      </c>
      <c r="G14" s="55" t="s">
        <v>15</v>
      </c>
      <c r="H14"/>
    </row>
    <row r="15" spans="2:8" x14ac:dyDescent="0.25">
      <c r="B15" s="55">
        <v>1</v>
      </c>
      <c r="C15" s="58" t="s">
        <v>40</v>
      </c>
      <c r="D15" s="50" t="s">
        <v>16</v>
      </c>
      <c r="E15" s="50">
        <v>1</v>
      </c>
      <c r="F15" s="59">
        <f>'Resumo do Contrato'!F7</f>
        <v>-74858.990000000005</v>
      </c>
      <c r="G15" s="51">
        <f>E15*F15</f>
        <v>-74858.990000000005</v>
      </c>
    </row>
    <row r="16" spans="2:8" x14ac:dyDescent="0.25">
      <c r="B16" s="55"/>
      <c r="C16" s="53"/>
      <c r="D16" s="50"/>
      <c r="E16" s="50"/>
      <c r="F16" s="51"/>
      <c r="G16" s="51"/>
    </row>
    <row r="17" spans="2:7" x14ac:dyDescent="0.25">
      <c r="B17" s="84" t="s">
        <v>38</v>
      </c>
      <c r="C17" s="84"/>
      <c r="D17" s="84"/>
      <c r="E17" s="84"/>
      <c r="F17" s="84"/>
      <c r="G17" s="52">
        <f>SUM(G11+G15)</f>
        <v>857697.49</v>
      </c>
    </row>
    <row r="19" spans="2:7" x14ac:dyDescent="0.25">
      <c r="B19" s="82" t="str">
        <f>'Resumo do Contrato'!B8</f>
        <v>ADITIVO.003.2022-ACRÉSCIMO</v>
      </c>
      <c r="C19" s="82"/>
      <c r="D19" s="82"/>
      <c r="E19" s="82"/>
      <c r="F19" s="82"/>
      <c r="G19" s="82"/>
    </row>
    <row r="20" spans="2:7" x14ac:dyDescent="0.25">
      <c r="B20" s="55" t="s">
        <v>10</v>
      </c>
      <c r="C20" s="55" t="s">
        <v>20</v>
      </c>
      <c r="D20" s="55" t="s">
        <v>12</v>
      </c>
      <c r="E20" s="55" t="s">
        <v>13</v>
      </c>
      <c r="F20" s="55" t="s">
        <v>14</v>
      </c>
      <c r="G20" s="55" t="s">
        <v>15</v>
      </c>
    </row>
    <row r="21" spans="2:7" x14ac:dyDescent="0.25">
      <c r="B21" s="55">
        <v>1</v>
      </c>
      <c r="C21" s="58" t="s">
        <v>39</v>
      </c>
      <c r="D21" s="50" t="s">
        <v>16</v>
      </c>
      <c r="E21" s="50">
        <v>1</v>
      </c>
      <c r="F21" s="59">
        <f>'Resumo do Contrato'!F8</f>
        <v>102793.17</v>
      </c>
      <c r="G21" s="51">
        <f>E21*F21</f>
        <v>102793.17</v>
      </c>
    </row>
    <row r="22" spans="2:7" x14ac:dyDescent="0.25">
      <c r="B22" s="55"/>
      <c r="C22" s="53"/>
      <c r="D22" s="50"/>
      <c r="E22" s="50"/>
      <c r="F22" s="51"/>
      <c r="G22" s="51"/>
    </row>
    <row r="23" spans="2:7" x14ac:dyDescent="0.25">
      <c r="B23" s="84" t="s">
        <v>38</v>
      </c>
      <c r="C23" s="84"/>
      <c r="D23" s="84"/>
      <c r="E23" s="84"/>
      <c r="F23" s="84"/>
      <c r="G23" s="52">
        <f>SUM(G17+G21)</f>
        <v>960490.66</v>
      </c>
    </row>
    <row r="25" spans="2:7" x14ac:dyDescent="0.25">
      <c r="B25" s="82" t="str">
        <f>'Resumo do Contrato'!B9</f>
        <v>ADITIVO.004.2022-PRORROGAÇÃO</v>
      </c>
      <c r="C25" s="82"/>
      <c r="D25" s="82"/>
      <c r="E25" s="82"/>
      <c r="F25" s="82"/>
      <c r="G25" s="82"/>
    </row>
    <row r="26" spans="2:7" x14ac:dyDescent="0.25">
      <c r="B26" s="70" t="s">
        <v>10</v>
      </c>
      <c r="C26" s="70" t="s">
        <v>20</v>
      </c>
      <c r="D26" s="70" t="s">
        <v>12</v>
      </c>
      <c r="E26" s="70" t="s">
        <v>13</v>
      </c>
      <c r="F26" s="70" t="s">
        <v>14</v>
      </c>
      <c r="G26" s="70" t="s">
        <v>15</v>
      </c>
    </row>
    <row r="27" spans="2:7" x14ac:dyDescent="0.25">
      <c r="B27" s="70">
        <v>1</v>
      </c>
      <c r="C27" s="58" t="s">
        <v>56</v>
      </c>
      <c r="D27" s="50" t="s">
        <v>16</v>
      </c>
      <c r="E27" s="50">
        <v>1</v>
      </c>
      <c r="F27" s="59">
        <f>'Resumo do Contrato'!F14</f>
        <v>0</v>
      </c>
      <c r="G27" s="51">
        <f>E27*F27</f>
        <v>0</v>
      </c>
    </row>
    <row r="28" spans="2:7" x14ac:dyDescent="0.25">
      <c r="B28" s="70"/>
      <c r="C28" s="53"/>
      <c r="D28" s="50"/>
      <c r="E28" s="50"/>
      <c r="F28" s="51"/>
      <c r="G28" s="51"/>
    </row>
    <row r="29" spans="2:7" x14ac:dyDescent="0.25">
      <c r="B29" s="84" t="s">
        <v>30</v>
      </c>
      <c r="C29" s="84"/>
      <c r="D29" s="84"/>
      <c r="E29" s="84"/>
      <c r="F29" s="84"/>
      <c r="G29" s="52">
        <f>SUM(G23+G27)</f>
        <v>960490.66</v>
      </c>
    </row>
    <row r="31" spans="2:7" x14ac:dyDescent="0.25">
      <c r="B31" s="82" t="str">
        <f>'Resumo do Contrato'!B10</f>
        <v>ADITIVO.005.2022-SUPRESSÃO</v>
      </c>
      <c r="C31" s="82"/>
      <c r="D31" s="82"/>
      <c r="E31" s="82"/>
      <c r="F31" s="82"/>
      <c r="G31" s="82"/>
    </row>
    <row r="32" spans="2:7" x14ac:dyDescent="0.25">
      <c r="B32" s="76" t="s">
        <v>10</v>
      </c>
      <c r="C32" s="76" t="s">
        <v>20</v>
      </c>
      <c r="D32" s="76" t="s">
        <v>12</v>
      </c>
      <c r="E32" s="76" t="s">
        <v>13</v>
      </c>
      <c r="F32" s="76" t="s">
        <v>14</v>
      </c>
      <c r="G32" s="76" t="s">
        <v>15</v>
      </c>
    </row>
    <row r="33" spans="2:7" x14ac:dyDescent="0.25">
      <c r="B33" s="76">
        <v>1</v>
      </c>
      <c r="C33" s="58" t="s">
        <v>40</v>
      </c>
      <c r="D33" s="50" t="s">
        <v>16</v>
      </c>
      <c r="E33" s="50">
        <v>1</v>
      </c>
      <c r="F33" s="59">
        <f>'Resumo do Contrato'!F10</f>
        <v>-1799.28</v>
      </c>
      <c r="G33" s="51">
        <f>E33*F33</f>
        <v>-1799.28</v>
      </c>
    </row>
    <row r="34" spans="2:7" x14ac:dyDescent="0.25">
      <c r="B34" s="76"/>
      <c r="C34" s="53"/>
      <c r="D34" s="50"/>
      <c r="E34" s="50"/>
      <c r="F34" s="51"/>
      <c r="G34" s="51"/>
    </row>
    <row r="35" spans="2:7" x14ac:dyDescent="0.25">
      <c r="B35" s="84" t="s">
        <v>38</v>
      </c>
      <c r="C35" s="84"/>
      <c r="D35" s="84"/>
      <c r="E35" s="84"/>
      <c r="F35" s="84"/>
      <c r="G35" s="52">
        <f>SUM(G29+G33)</f>
        <v>958691.38</v>
      </c>
    </row>
    <row r="37" spans="2:7" x14ac:dyDescent="0.25">
      <c r="B37" s="82" t="str">
        <f>'Resumo do Contrato'!B11</f>
        <v>ADITIVO.006.2022-ACRÉSCIMO</v>
      </c>
      <c r="C37" s="82"/>
      <c r="D37" s="82"/>
      <c r="E37" s="82"/>
      <c r="F37" s="82"/>
      <c r="G37" s="82"/>
    </row>
    <row r="38" spans="2:7" x14ac:dyDescent="0.25">
      <c r="B38" s="76" t="s">
        <v>10</v>
      </c>
      <c r="C38" s="76" t="s">
        <v>20</v>
      </c>
      <c r="D38" s="76" t="s">
        <v>12</v>
      </c>
      <c r="E38" s="76" t="s">
        <v>13</v>
      </c>
      <c r="F38" s="76" t="s">
        <v>14</v>
      </c>
      <c r="G38" s="76" t="s">
        <v>15</v>
      </c>
    </row>
    <row r="39" spans="2:7" x14ac:dyDescent="0.25">
      <c r="B39" s="76">
        <v>1</v>
      </c>
      <c r="C39" s="58" t="s">
        <v>39</v>
      </c>
      <c r="D39" s="50" t="s">
        <v>16</v>
      </c>
      <c r="E39" s="50">
        <v>1</v>
      </c>
      <c r="F39" s="59">
        <f>'Resumo do Contrato'!F11</f>
        <v>8270.64</v>
      </c>
      <c r="G39" s="51">
        <f>E39*F39</f>
        <v>8270.64</v>
      </c>
    </row>
    <row r="40" spans="2:7" x14ac:dyDescent="0.25">
      <c r="B40" s="76"/>
      <c r="C40" s="53"/>
      <c r="D40" s="50"/>
      <c r="E40" s="50"/>
      <c r="F40" s="51"/>
      <c r="G40" s="51"/>
    </row>
    <row r="41" spans="2:7" x14ac:dyDescent="0.25">
      <c r="B41" s="83" t="s">
        <v>30</v>
      </c>
      <c r="C41" s="83"/>
      <c r="D41" s="83"/>
      <c r="E41" s="83"/>
      <c r="F41" s="83"/>
      <c r="G41" s="60">
        <f>SUM(G35+G39)</f>
        <v>966962.02</v>
      </c>
    </row>
    <row r="142" spans="10:10" x14ac:dyDescent="0.25">
      <c r="J142" s="44">
        <f>SUM(J111:J141)</f>
        <v>0</v>
      </c>
    </row>
  </sheetData>
  <mergeCells count="14">
    <mergeCell ref="B31:G31"/>
    <mergeCell ref="B35:F35"/>
    <mergeCell ref="B37:G37"/>
    <mergeCell ref="B41:F41"/>
    <mergeCell ref="B2:G2"/>
    <mergeCell ref="B5:F5"/>
    <mergeCell ref="B7:G7"/>
    <mergeCell ref="B11:F11"/>
    <mergeCell ref="B13:G13"/>
    <mergeCell ref="B25:G25"/>
    <mergeCell ref="B29:F29"/>
    <mergeCell ref="B17:F17"/>
    <mergeCell ref="B19:G19"/>
    <mergeCell ref="B23:F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12"/>
  <sheetViews>
    <sheetView showGridLines="0" topLeftCell="L1" zoomScale="85" zoomScaleNormal="85" workbookViewId="0">
      <selection activeCell="AH5" sqref="AH5:AH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2.28515625" style="33" bestFit="1" customWidth="1"/>
    <col min="6" max="6" width="13.85546875" style="33" bestFit="1" customWidth="1"/>
    <col min="7" max="8" width="13.42578125" style="33" bestFit="1" customWidth="1"/>
    <col min="9" max="9" width="16.7109375" style="33" bestFit="1" customWidth="1"/>
    <col min="10" max="10" width="11.42578125" style="33" bestFit="1" customWidth="1"/>
    <col min="11" max="11" width="14.42578125" style="33" bestFit="1" customWidth="1"/>
    <col min="12" max="12" width="12.85546875" style="33" bestFit="1" customWidth="1"/>
    <col min="13" max="13" width="12.5703125" style="33" bestFit="1" customWidth="1"/>
    <col min="14" max="14" width="16.7109375" style="33" bestFit="1" customWidth="1"/>
    <col min="15" max="15" width="11.42578125" style="33" bestFit="1" customWidth="1"/>
    <col min="16" max="16" width="14.42578125" style="33" bestFit="1" customWidth="1"/>
    <col min="17" max="18" width="12.85546875" style="33" bestFit="1" customWidth="1"/>
    <col min="19" max="19" width="16.7109375" style="33" bestFit="1" customWidth="1"/>
    <col min="20" max="20" width="9.140625" style="33"/>
    <col min="21" max="21" width="14.42578125" style="33" bestFit="1" customWidth="1"/>
    <col min="22" max="22" width="12.85546875" style="33" bestFit="1" customWidth="1"/>
    <col min="23" max="23" width="8.42578125" style="33" bestFit="1" customWidth="1"/>
    <col min="24" max="24" width="16.7109375" style="33" bestFit="1" customWidth="1"/>
    <col min="25" max="25" width="9.140625" style="33"/>
    <col min="26" max="26" width="14.42578125" style="33" bestFit="1" customWidth="1"/>
    <col min="27" max="28" width="13.7109375" style="33" bestFit="1" customWidth="1"/>
    <col min="29" max="29" width="16.7109375" style="33" bestFit="1" customWidth="1"/>
    <col min="30" max="30" width="11.42578125" style="33" bestFit="1" customWidth="1"/>
    <col min="31" max="31" width="14.42578125" style="33" bestFit="1" customWidth="1"/>
    <col min="32" max="32" width="12.85546875" style="33" bestFit="1" customWidth="1"/>
    <col min="33" max="33" width="10.85546875" style="33" bestFit="1" customWidth="1"/>
    <col min="34" max="34" width="16.7109375" style="33" bestFit="1" customWidth="1"/>
    <col min="35" max="16384" width="9.140625" style="33"/>
  </cols>
  <sheetData>
    <row r="1" spans="2:34" s="47" customFormat="1" x14ac:dyDescent="0.25"/>
    <row r="2" spans="2:34" s="47" customFormat="1" x14ac:dyDescent="0.25"/>
    <row r="3" spans="2:34" s="48" customFormat="1" x14ac:dyDescent="0.25"/>
    <row r="4" spans="2:34" s="48" customFormat="1" x14ac:dyDescent="0.25"/>
    <row r="5" spans="2:34" s="34" customFormat="1" x14ac:dyDescent="0.25">
      <c r="B5" s="82" t="str">
        <f>'Resumo do Contrato'!B3</f>
        <v>CONTRATO 076.2021</v>
      </c>
      <c r="C5" s="82"/>
      <c r="D5" s="82"/>
      <c r="E5" s="85" t="s">
        <v>47</v>
      </c>
      <c r="F5" s="85"/>
      <c r="G5" s="85"/>
      <c r="H5" s="85"/>
      <c r="I5" s="86" t="s">
        <v>41</v>
      </c>
      <c r="J5" s="85" t="s">
        <v>49</v>
      </c>
      <c r="K5" s="85"/>
      <c r="L5" s="85"/>
      <c r="M5" s="85"/>
      <c r="N5" s="86" t="s">
        <v>41</v>
      </c>
      <c r="O5" s="85" t="s">
        <v>50</v>
      </c>
      <c r="P5" s="85"/>
      <c r="Q5" s="85"/>
      <c r="R5" s="85"/>
      <c r="S5" s="86" t="s">
        <v>41</v>
      </c>
      <c r="T5" s="85" t="s">
        <v>57</v>
      </c>
      <c r="U5" s="85"/>
      <c r="V5" s="85"/>
      <c r="W5" s="85"/>
      <c r="X5" s="86" t="s">
        <v>41</v>
      </c>
      <c r="Y5" s="85" t="s">
        <v>59</v>
      </c>
      <c r="Z5" s="85"/>
      <c r="AA5" s="85"/>
      <c r="AB5" s="85"/>
      <c r="AC5" s="86" t="s">
        <v>41</v>
      </c>
      <c r="AD5" s="85" t="s">
        <v>60</v>
      </c>
      <c r="AE5" s="85"/>
      <c r="AF5" s="85"/>
      <c r="AG5" s="85"/>
      <c r="AH5" s="86" t="s">
        <v>41</v>
      </c>
    </row>
    <row r="6" spans="2:34" s="34" customFormat="1" x14ac:dyDescent="0.25">
      <c r="B6" s="88" t="str">
        <f>'Resumo do Contrato'!E4</f>
        <v>05/11/2021 A 04/11/2022</v>
      </c>
      <c r="C6" s="88"/>
      <c r="D6" s="88"/>
      <c r="E6" s="85" t="s">
        <v>48</v>
      </c>
      <c r="F6" s="85"/>
      <c r="G6" s="85"/>
      <c r="H6" s="85"/>
      <c r="I6" s="86"/>
      <c r="J6" s="85" t="s">
        <v>48</v>
      </c>
      <c r="K6" s="85"/>
      <c r="L6" s="85"/>
      <c r="M6" s="85"/>
      <c r="N6" s="86"/>
      <c r="O6" s="85" t="s">
        <v>48</v>
      </c>
      <c r="P6" s="85"/>
      <c r="Q6" s="85"/>
      <c r="R6" s="85"/>
      <c r="S6" s="86"/>
      <c r="T6" s="85" t="s">
        <v>58</v>
      </c>
      <c r="U6" s="85"/>
      <c r="V6" s="85"/>
      <c r="W6" s="85"/>
      <c r="X6" s="86"/>
      <c r="Y6" s="85" t="s">
        <v>58</v>
      </c>
      <c r="Z6" s="85"/>
      <c r="AA6" s="85"/>
      <c r="AB6" s="85"/>
      <c r="AC6" s="86"/>
      <c r="AD6" s="85" t="s">
        <v>58</v>
      </c>
      <c r="AE6" s="85"/>
      <c r="AF6" s="85"/>
      <c r="AG6" s="85"/>
      <c r="AH6" s="86"/>
    </row>
    <row r="7" spans="2:34" s="34" customFormat="1" x14ac:dyDescent="0.25">
      <c r="B7" s="82"/>
      <c r="C7" s="82"/>
      <c r="D7" s="82"/>
      <c r="E7" s="85"/>
      <c r="F7" s="85"/>
      <c r="G7" s="85"/>
      <c r="H7" s="85"/>
      <c r="I7" s="86"/>
      <c r="J7" s="85"/>
      <c r="K7" s="85"/>
      <c r="L7" s="85"/>
      <c r="M7" s="85"/>
      <c r="N7" s="86"/>
      <c r="O7" s="85"/>
      <c r="P7" s="85"/>
      <c r="Q7" s="85"/>
      <c r="R7" s="85"/>
      <c r="S7" s="86"/>
      <c r="T7" s="85"/>
      <c r="U7" s="85"/>
      <c r="V7" s="85"/>
      <c r="W7" s="85"/>
      <c r="X7" s="86"/>
      <c r="Y7" s="85"/>
      <c r="Z7" s="85"/>
      <c r="AA7" s="85"/>
      <c r="AB7" s="85"/>
      <c r="AC7" s="86"/>
      <c r="AD7" s="85"/>
      <c r="AE7" s="85"/>
      <c r="AF7" s="85"/>
      <c r="AG7" s="85"/>
      <c r="AH7" s="86"/>
    </row>
    <row r="8" spans="2:34" s="35" customFormat="1" ht="45" x14ac:dyDescent="0.25">
      <c r="B8" s="89"/>
      <c r="C8" s="36" t="s">
        <v>5</v>
      </c>
      <c r="D8" s="36" t="s">
        <v>0</v>
      </c>
      <c r="E8" s="36" t="s">
        <v>42</v>
      </c>
      <c r="F8" s="36" t="s">
        <v>43</v>
      </c>
      <c r="G8" s="36" t="s">
        <v>44</v>
      </c>
      <c r="H8" s="61" t="s">
        <v>45</v>
      </c>
      <c r="I8" s="86"/>
      <c r="J8" s="36" t="s">
        <v>42</v>
      </c>
      <c r="K8" s="36" t="s">
        <v>43</v>
      </c>
      <c r="L8" s="36" t="s">
        <v>44</v>
      </c>
      <c r="M8" s="61" t="s">
        <v>45</v>
      </c>
      <c r="N8" s="86"/>
      <c r="O8" s="36" t="s">
        <v>42</v>
      </c>
      <c r="P8" s="36" t="s">
        <v>43</v>
      </c>
      <c r="Q8" s="36" t="s">
        <v>44</v>
      </c>
      <c r="R8" s="61" t="s">
        <v>45</v>
      </c>
      <c r="S8" s="86"/>
      <c r="T8" s="36" t="s">
        <v>42</v>
      </c>
      <c r="U8" s="36" t="s">
        <v>43</v>
      </c>
      <c r="V8" s="36" t="s">
        <v>44</v>
      </c>
      <c r="W8" s="61" t="s">
        <v>45</v>
      </c>
      <c r="X8" s="86"/>
      <c r="Y8" s="36" t="s">
        <v>42</v>
      </c>
      <c r="Z8" s="36" t="s">
        <v>43</v>
      </c>
      <c r="AA8" s="36" t="s">
        <v>44</v>
      </c>
      <c r="AB8" s="61" t="s">
        <v>45</v>
      </c>
      <c r="AC8" s="86"/>
      <c r="AD8" s="36" t="s">
        <v>42</v>
      </c>
      <c r="AE8" s="36" t="s">
        <v>43</v>
      </c>
      <c r="AF8" s="36" t="s">
        <v>44</v>
      </c>
      <c r="AG8" s="61" t="s">
        <v>45</v>
      </c>
      <c r="AH8" s="86"/>
    </row>
    <row r="9" spans="2:34" s="34" customFormat="1" x14ac:dyDescent="0.25">
      <c r="B9" s="89"/>
      <c r="C9" s="37"/>
      <c r="D9" s="57">
        <v>775223.67</v>
      </c>
      <c r="E9" s="62"/>
      <c r="F9" s="54">
        <v>932546.48</v>
      </c>
      <c r="G9" s="54">
        <f>F9-D9</f>
        <v>157322.80999999994</v>
      </c>
      <c r="H9" s="54">
        <f>G9</f>
        <v>157322.80999999994</v>
      </c>
      <c r="I9" s="63">
        <f>H9+D9</f>
        <v>932546.48</v>
      </c>
      <c r="J9" s="62"/>
      <c r="K9" s="69">
        <v>857687.49</v>
      </c>
      <c r="L9" s="54">
        <f>K9-I9</f>
        <v>-74858.989999999991</v>
      </c>
      <c r="M9" s="54">
        <f>L9</f>
        <v>-74858.989999999991</v>
      </c>
      <c r="N9" s="63">
        <f>M9+I9</f>
        <v>857687.49</v>
      </c>
      <c r="O9" s="62"/>
      <c r="P9" s="69">
        <v>960490.66</v>
      </c>
      <c r="Q9" s="54">
        <f>P9-N9</f>
        <v>102803.17000000004</v>
      </c>
      <c r="R9" s="54">
        <f>Q9</f>
        <v>102803.17000000004</v>
      </c>
      <c r="S9" s="63">
        <f>R9+N9</f>
        <v>960490.66</v>
      </c>
      <c r="T9" s="62"/>
      <c r="U9" s="69">
        <v>960490.66</v>
      </c>
      <c r="V9" s="69">
        <f>U9-S9</f>
        <v>0</v>
      </c>
      <c r="W9" s="54">
        <f>V9</f>
        <v>0</v>
      </c>
      <c r="X9" s="63">
        <f>W9+S9</f>
        <v>960490.66</v>
      </c>
      <c r="Y9" s="62"/>
      <c r="Z9" s="69">
        <v>958691.38</v>
      </c>
      <c r="AA9" s="69">
        <f>Z9-X9</f>
        <v>-1799.2800000000279</v>
      </c>
      <c r="AB9" s="54">
        <f>AA9</f>
        <v>-1799.2800000000279</v>
      </c>
      <c r="AC9" s="63">
        <f>AB9+X9</f>
        <v>958691.38</v>
      </c>
      <c r="AD9" s="62"/>
      <c r="AE9" s="69">
        <v>966962.02</v>
      </c>
      <c r="AF9" s="54">
        <f>AE9-AC9</f>
        <v>8270.640000000014</v>
      </c>
      <c r="AG9" s="54">
        <f>AF9</f>
        <v>8270.640000000014</v>
      </c>
      <c r="AH9" s="63">
        <f>AG9+AC9</f>
        <v>966962.02</v>
      </c>
    </row>
    <row r="10" spans="2:34" s="34" customFormat="1" x14ac:dyDescent="0.25">
      <c r="B10" s="87" t="s">
        <v>9</v>
      </c>
      <c r="C10" s="87"/>
      <c r="D10" s="38"/>
      <c r="E10" s="87" t="s">
        <v>9</v>
      </c>
      <c r="F10" s="87"/>
      <c r="G10" s="56"/>
      <c r="H10" s="64"/>
      <c r="I10" s="64"/>
      <c r="J10" s="87" t="s">
        <v>9</v>
      </c>
      <c r="K10" s="87"/>
      <c r="L10" s="56"/>
      <c r="M10" s="64"/>
      <c r="N10" s="64"/>
      <c r="O10" s="87" t="s">
        <v>9</v>
      </c>
      <c r="P10" s="87"/>
      <c r="Q10" s="56"/>
      <c r="R10" s="64"/>
      <c r="S10" s="64"/>
      <c r="T10" s="87" t="s">
        <v>9</v>
      </c>
      <c r="U10" s="87"/>
      <c r="V10" s="71"/>
      <c r="W10" s="64"/>
      <c r="X10" s="64"/>
      <c r="Y10" s="87" t="s">
        <v>9</v>
      </c>
      <c r="Z10" s="87"/>
      <c r="AA10" s="77"/>
      <c r="AB10" s="64"/>
      <c r="AC10" s="64"/>
      <c r="AD10" s="87" t="s">
        <v>9</v>
      </c>
      <c r="AE10" s="87"/>
      <c r="AF10" s="77"/>
      <c r="AG10" s="64"/>
      <c r="AH10" s="64"/>
    </row>
    <row r="11" spans="2:34" s="39" customFormat="1" ht="45" x14ac:dyDescent="0.25">
      <c r="B11" s="42" t="s">
        <v>18</v>
      </c>
      <c r="C11" s="40" t="s">
        <v>19</v>
      </c>
      <c r="D11" s="41"/>
      <c r="E11" s="42" t="s">
        <v>18</v>
      </c>
      <c r="F11" s="65" t="s">
        <v>46</v>
      </c>
      <c r="G11" s="65" t="s">
        <v>19</v>
      </c>
      <c r="H11" s="66"/>
      <c r="I11" s="64"/>
      <c r="J11" s="42" t="s">
        <v>18</v>
      </c>
      <c r="K11" s="65" t="s">
        <v>46</v>
      </c>
      <c r="L11" s="65" t="s">
        <v>19</v>
      </c>
      <c r="M11" s="66"/>
      <c r="N11" s="64"/>
      <c r="O11" s="42" t="s">
        <v>18</v>
      </c>
      <c r="P11" s="65" t="s">
        <v>46</v>
      </c>
      <c r="Q11" s="65" t="s">
        <v>19</v>
      </c>
      <c r="R11" s="66"/>
      <c r="S11" s="64"/>
      <c r="T11" s="42" t="s">
        <v>18</v>
      </c>
      <c r="U11" s="65" t="s">
        <v>46</v>
      </c>
      <c r="V11" s="65" t="s">
        <v>19</v>
      </c>
      <c r="W11" s="66"/>
      <c r="X11" s="64"/>
      <c r="Y11" s="42" t="s">
        <v>18</v>
      </c>
      <c r="Z11" s="65" t="s">
        <v>46</v>
      </c>
      <c r="AA11" s="65" t="s">
        <v>19</v>
      </c>
      <c r="AB11" s="66"/>
      <c r="AC11" s="64"/>
      <c r="AD11" s="42" t="s">
        <v>18</v>
      </c>
      <c r="AE11" s="65" t="s">
        <v>46</v>
      </c>
      <c r="AF11" s="65" t="s">
        <v>19</v>
      </c>
      <c r="AG11" s="66"/>
      <c r="AH11" s="64"/>
    </row>
    <row r="12" spans="2:34" s="34" customFormat="1" x14ac:dyDescent="0.25">
      <c r="B12" s="43" t="s">
        <v>17</v>
      </c>
      <c r="C12" s="57">
        <v>775223.67</v>
      </c>
      <c r="E12" s="43" t="s">
        <v>17</v>
      </c>
      <c r="F12" s="67">
        <f>G12-D9</f>
        <v>157322.80999999994</v>
      </c>
      <c r="G12" s="57">
        <f>F9</f>
        <v>932546.48</v>
      </c>
      <c r="H12" s="68"/>
      <c r="I12" s="64"/>
      <c r="J12" s="43" t="s">
        <v>17</v>
      </c>
      <c r="K12" s="67">
        <f>L12-I9</f>
        <v>-74858.989999999991</v>
      </c>
      <c r="L12" s="57">
        <f>K9</f>
        <v>857687.49</v>
      </c>
      <c r="M12" s="68"/>
      <c r="N12" s="64"/>
      <c r="O12" s="43" t="s">
        <v>17</v>
      </c>
      <c r="P12" s="67">
        <f>Q12-N9</f>
        <v>102803.17000000004</v>
      </c>
      <c r="Q12" s="57">
        <f>P9</f>
        <v>960490.66</v>
      </c>
      <c r="R12" s="68"/>
      <c r="S12" s="64"/>
      <c r="T12" s="43" t="s">
        <v>17</v>
      </c>
      <c r="U12" s="67">
        <f>V12-S9</f>
        <v>0</v>
      </c>
      <c r="V12" s="57">
        <f>U9</f>
        <v>960490.66</v>
      </c>
      <c r="W12" s="68"/>
      <c r="X12" s="64"/>
      <c r="Y12" s="43" t="s">
        <v>17</v>
      </c>
      <c r="Z12" s="67">
        <f>AA12-X9</f>
        <v>-1799.2800000000279</v>
      </c>
      <c r="AA12" s="57">
        <f>Z9</f>
        <v>958691.38</v>
      </c>
      <c r="AB12" s="68"/>
      <c r="AC12" s="64"/>
      <c r="AD12" s="43" t="s">
        <v>17</v>
      </c>
      <c r="AE12" s="67">
        <f>AF12-AC9</f>
        <v>8270.640000000014</v>
      </c>
      <c r="AF12" s="57">
        <f>AE9</f>
        <v>966962.02</v>
      </c>
      <c r="AG12" s="68"/>
      <c r="AH12" s="64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2022-12-14T11:02:44Z</dcterms:modified>
</cp:coreProperties>
</file>