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7D75E128-5486-4388-8BCE-CD50765315AF}" xr6:coauthVersionLast="36" xr6:coauthVersionMax="36" xr10:uidLastSave="{00000000-0000-0000-0000-000000000000}"/>
  <bookViews>
    <workbookView xWindow="0" yWindow="0" windowWidth="28800" windowHeight="1089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M9" i="3" l="1"/>
  <c r="J13" i="3"/>
  <c r="J12" i="3"/>
  <c r="K12" i="3" s="1"/>
  <c r="K13" i="3"/>
  <c r="J9" i="3" l="1"/>
  <c r="E9" i="3"/>
  <c r="F14" i="4" l="1"/>
  <c r="G14" i="4" s="1"/>
  <c r="G15" i="4" s="1"/>
  <c r="B12" i="4"/>
  <c r="F9" i="4"/>
  <c r="B7" i="4"/>
  <c r="G9" i="4"/>
  <c r="G10" i="4" s="1"/>
  <c r="D9" i="3" l="1"/>
  <c r="F9" i="3" s="1"/>
  <c r="H9" i="3" l="1"/>
  <c r="G12" i="3"/>
  <c r="F12" i="3"/>
  <c r="G9" i="3"/>
  <c r="C12" i="3"/>
  <c r="C13" i="3"/>
  <c r="K9" i="3" l="1"/>
  <c r="L9" i="3" s="1"/>
  <c r="G4" i="4"/>
  <c r="G5" i="4" s="1"/>
  <c r="B2" i="4" l="1"/>
  <c r="J136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<sst xmlns="http://schemas.openxmlformats.org/spreadsheetml/2006/main" count="76" uniqueCount="42">
  <si>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</si>
  <si>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</si>
  <si>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</si>
  <si>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</si>
  <si>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</si>
  <si>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</si>
  <si>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</si>
  <si>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</si>
  <si>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</si>
  <si>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</si>
  <si>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</si>
  <si>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</si>
  <si>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</si>
  <si>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</si>
  <si>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</si>
  <si>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</si>
  <si>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</si>
  <si>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</si>
  <si>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</si>
  <si>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</si>
  <si>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</si>
  <si>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031.2022</t>
  </si>
  <si>
    <t>23208.002290/2022-19</t>
  </si>
  <si>
    <t>20/06/2022 A 19/06/2023</t>
  </si>
  <si>
    <t>Contratação de  empresa especializada para prestar serviços de locação de mão-de-obra  Nível Superior Especializado para atendimento a pessoas com deficiência (PCD), nos termos da legislação, matriculados regularmente em cursos técnicos de nível médio e em cursos de nível superior no âmbito do IFMG CAMPUS GOVERNADOR VALADARES​​</t>
  </si>
  <si>
    <t>Novo valor Mensal</t>
  </si>
  <si>
    <t>Novo valor Anual</t>
  </si>
  <si>
    <t>Diferença Global</t>
  </si>
  <si>
    <t>Valor do Termo</t>
  </si>
  <si>
    <t>Diferença</t>
  </si>
  <si>
    <t>ADITIVO 01/2023 - PRORROGAÇÃO</t>
  </si>
  <si>
    <t>20/06/2023 A 19/06/2024</t>
  </si>
  <si>
    <t>ADITIVO.001.2023-PRORROGAÇÃO</t>
  </si>
  <si>
    <t>Prorrogação de Prazo</t>
  </si>
  <si>
    <t>23212.000593/2023-19</t>
  </si>
  <si>
    <t>APOSTILAMENTO.001.2023-REPACTUAÇÃO</t>
  </si>
  <si>
    <t>Repactuação</t>
  </si>
  <si>
    <t>23212.000645/2023-57</t>
  </si>
  <si>
    <t>01/01/2023 A 31/12/2023</t>
  </si>
  <si>
    <t>APOSTILAMENTO 01/2023 - REPACTUAÇÃO</t>
  </si>
  <si>
    <t>2º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</si>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</sst>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NumberFormat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4" fontId="0" fillId="0" borderId="1" xfId="0" applyNumberFormat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8" fontId="0" fillId="0" borderId="0" xfId="1" applyNumberFormat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0" fillId="0" borderId="0" xfId="0" applyNumberFormat="1" applyBorder="1"/>
    <xf numFmtId="14" fontId="0" fillId="0" borderId="0" xfId="0" applyNumberFormat="1" applyFill="1" applyBorder="1"/>
    <xf numFmtId="168" fontId="0" fillId="0" borderId="1" xfId="3" applyNumberFormat="1" applyFont="1" applyBorder="1"/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workbookViewId="0">
      <selection activeCell="D10" sqref="D10"/>
    </sheetView>
  </sheetViews>
  <sheetFormatPr defaultRowHeight="15" x14ac:dyDescent="0.25"/>
  <cols>
    <col min="1" max="1" width="3.85546875" style="1" customWidth="1"/>
    <col min="2" max="2" width="39.4257812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72"/>
      <c r="J3" s="72"/>
    </row>
    <row r="4" spans="2:10" x14ac:dyDescent="0.25">
      <c r="B4" s="22" t="s">
        <v>3</v>
      </c>
      <c r="C4" s="19"/>
      <c r="D4" s="23" t="s">
        <v>23</v>
      </c>
      <c r="E4" s="19">
        <v>54584.52</v>
      </c>
      <c r="F4" s="20"/>
      <c r="G4" s="21"/>
      <c r="H4" s="23" t="s">
        <v>22</v>
      </c>
      <c r="I4" s="5"/>
    </row>
    <row r="5" spans="2:10" x14ac:dyDescent="0.25">
      <c r="B5" s="22" t="s">
        <v>32</v>
      </c>
      <c r="C5" s="17" t="s">
        <v>33</v>
      </c>
      <c r="D5" s="23" t="s">
        <v>31</v>
      </c>
      <c r="E5" s="19">
        <v>54584.52</v>
      </c>
      <c r="F5" s="20"/>
      <c r="G5" s="21"/>
      <c r="H5" s="23" t="s">
        <v>34</v>
      </c>
      <c r="I5" s="5"/>
    </row>
    <row r="6" spans="2:10" x14ac:dyDescent="0.25">
      <c r="B6" s="22" t="s">
        <v>35</v>
      </c>
      <c r="C6" s="19" t="s">
        <v>36</v>
      </c>
      <c r="D6" s="23" t="s">
        <v>38</v>
      </c>
      <c r="E6" s="19">
        <v>56059.77</v>
      </c>
      <c r="F6" s="20"/>
      <c r="G6" s="21"/>
      <c r="H6" s="23" t="s">
        <v>37</v>
      </c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73" t="s">
        <v>8</v>
      </c>
      <c r="C27" s="74"/>
      <c r="D27" s="75"/>
      <c r="E27" s="26">
        <f>SUM(E4:E26)</f>
        <v>165228.81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4 C6:C16">
    <cfRule type="containsText" dxfId="11" priority="11" operator="containsText" text="acréscimo">
      <formula>NOT(ISERROR(SEARCH("acréscimo",C3)))</formula>
    </cfRule>
    <cfRule type="containsText" dxfId="10" priority="12" operator="containsText" text="supressão">
      <formula>NOT(ISERROR(SEARCH("supressão",C3)))</formula>
    </cfRule>
  </conditionalFormatting>
  <conditionalFormatting sqref="C17">
    <cfRule type="containsText" dxfId="9" priority="9" operator="containsText" text="acréscimo">
      <formula>NOT(ISERROR(SEARCH("acréscimo",C17)))</formula>
    </cfRule>
    <cfRule type="containsText" dxfId="8" priority="10" operator="containsText" text="supressão">
      <formula>NOT(ISERROR(SEARCH("supressão",C17)))</formula>
    </cfRule>
  </conditionalFormatting>
  <conditionalFormatting sqref="C21">
    <cfRule type="containsText" dxfId="7" priority="7" operator="containsText" text="acréscimo">
      <formula>NOT(ISERROR(SEARCH("acréscimo",C21)))</formula>
    </cfRule>
    <cfRule type="containsText" dxfId="6" priority="8" operator="containsText" text="supressão">
      <formula>NOT(ISERROR(SEARCH("supressão",C21)))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:C26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5">
    <cfRule type="containsText" dxfId="1" priority="1" operator="containsText" text="acréscimo">
      <formula>NOT(ISERROR(SEARCH("acréscimo",C5)))</formula>
    </cfRule>
    <cfRule type="containsText" dxfId="0" priority="2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6"/>
  <sheetViews>
    <sheetView showGridLines="0" zoomScale="110" zoomScaleNormal="110" workbookViewId="0">
      <selection activeCell="B15" sqref="B15:F15"/>
    </sheetView>
  </sheetViews>
  <sheetFormatPr defaultRowHeight="15" x14ac:dyDescent="0.25"/>
  <cols>
    <col min="1" max="1" width="2.42578125" customWidth="1"/>
    <col min="3" max="3" width="57.28515625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77" t="str">
        <f>'Resumo do Contrato'!B3</f>
        <v>CONTRATO 031.2022</v>
      </c>
      <c r="C2" s="77"/>
      <c r="D2" s="77"/>
      <c r="E2" s="77"/>
      <c r="F2" s="77"/>
      <c r="G2" s="77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s="68" customFormat="1" ht="90" x14ac:dyDescent="0.25">
      <c r="B4" s="63">
        <v>1</v>
      </c>
      <c r="C4" s="64" t="s">
        <v>24</v>
      </c>
      <c r="D4" s="65" t="s">
        <v>16</v>
      </c>
      <c r="E4" s="65">
        <v>1</v>
      </c>
      <c r="F4" s="66">
        <v>54584.52</v>
      </c>
      <c r="G4" s="66">
        <f>E4*F4</f>
        <v>54584.52</v>
      </c>
      <c r="H4" s="67"/>
    </row>
    <row r="5" spans="2:8" x14ac:dyDescent="0.25">
      <c r="B5" s="76" t="s">
        <v>11</v>
      </c>
      <c r="C5" s="76"/>
      <c r="D5" s="76"/>
      <c r="E5" s="76"/>
      <c r="F5" s="76"/>
      <c r="G5" s="49">
        <f>SUM(G4:G4)</f>
        <v>54584.52</v>
      </c>
    </row>
    <row r="6" spans="2:8" x14ac:dyDescent="0.25">
      <c r="G6" s="44"/>
    </row>
    <row r="7" spans="2:8" x14ac:dyDescent="0.25">
      <c r="B7" s="77" t="str">
        <f>'Resumo do Contrato'!B5</f>
        <v>ADITIVO.001.2023-PRORROGAÇÃO</v>
      </c>
      <c r="C7" s="77"/>
      <c r="D7" s="77"/>
      <c r="E7" s="77"/>
      <c r="F7" s="77"/>
      <c r="G7" s="77"/>
      <c r="H7"/>
    </row>
    <row r="8" spans="2:8" x14ac:dyDescent="0.25">
      <c r="B8" s="53" t="s">
        <v>10</v>
      </c>
      <c r="C8" s="53" t="s">
        <v>20</v>
      </c>
      <c r="D8" s="53" t="s">
        <v>12</v>
      </c>
      <c r="E8" s="53" t="s">
        <v>13</v>
      </c>
      <c r="F8" s="53" t="s">
        <v>14</v>
      </c>
      <c r="G8" s="53" t="s">
        <v>15</v>
      </c>
      <c r="H8"/>
    </row>
    <row r="9" spans="2:8" ht="90" x14ac:dyDescent="0.25">
      <c r="B9" s="63">
        <v>1</v>
      </c>
      <c r="C9" s="64" t="s">
        <v>24</v>
      </c>
      <c r="D9" s="65" t="s">
        <v>16</v>
      </c>
      <c r="E9" s="65">
        <v>1</v>
      </c>
      <c r="F9" s="69">
        <f>'Resumo do Contrato'!E5</f>
        <v>54584.52</v>
      </c>
      <c r="G9" s="66">
        <f>E9*F9</f>
        <v>54584.52</v>
      </c>
    </row>
    <row r="10" spans="2:8" x14ac:dyDescent="0.25">
      <c r="B10" s="76" t="s">
        <v>11</v>
      </c>
      <c r="C10" s="76"/>
      <c r="D10" s="76"/>
      <c r="E10" s="76"/>
      <c r="F10" s="76"/>
      <c r="G10" s="49">
        <f>SUM(G9:G9)</f>
        <v>54584.52</v>
      </c>
    </row>
    <row r="11" spans="2:8" x14ac:dyDescent="0.25">
      <c r="G11" s="44"/>
    </row>
    <row r="12" spans="2:8" x14ac:dyDescent="0.25">
      <c r="B12" s="77" t="str">
        <f>'Resumo do Contrato'!B6</f>
        <v>APOSTILAMENTO.001.2023-REPACTUAÇÃO</v>
      </c>
      <c r="C12" s="77"/>
      <c r="D12" s="77"/>
      <c r="E12" s="77"/>
      <c r="F12" s="77"/>
      <c r="G12" s="77"/>
    </row>
    <row r="13" spans="2:8" x14ac:dyDescent="0.25">
      <c r="B13" s="53" t="s">
        <v>10</v>
      </c>
      <c r="C13" s="53" t="s">
        <v>20</v>
      </c>
      <c r="D13" s="53" t="s">
        <v>12</v>
      </c>
      <c r="E13" s="53" t="s">
        <v>13</v>
      </c>
      <c r="F13" s="53" t="s">
        <v>14</v>
      </c>
      <c r="G13" s="53" t="s">
        <v>15</v>
      </c>
    </row>
    <row r="14" spans="2:8" ht="90" x14ac:dyDescent="0.25">
      <c r="B14" s="63">
        <v>1</v>
      </c>
      <c r="C14" s="64" t="s">
        <v>24</v>
      </c>
      <c r="D14" s="65" t="s">
        <v>16</v>
      </c>
      <c r="E14" s="65">
        <v>1</v>
      </c>
      <c r="F14" s="69">
        <f>'Resumo do Contrato'!E6</f>
        <v>56059.77</v>
      </c>
      <c r="G14" s="66">
        <f>E14*F14</f>
        <v>56059.77</v>
      </c>
    </row>
    <row r="15" spans="2:8" x14ac:dyDescent="0.25">
      <c r="B15" s="76" t="s">
        <v>11</v>
      </c>
      <c r="C15" s="76"/>
      <c r="D15" s="76"/>
      <c r="E15" s="76"/>
      <c r="F15" s="76"/>
      <c r="G15" s="49">
        <f>SUM(G14:G14)</f>
        <v>56059.77</v>
      </c>
    </row>
    <row r="136" spans="10:10" x14ac:dyDescent="0.25">
      <c r="J136" s="44">
        <f>SUM(J105:J135)</f>
        <v>0</v>
      </c>
    </row>
  </sheetData>
  <mergeCells count="6"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9"/>
  <sheetViews>
    <sheetView showGridLines="0" tabSelected="1" zoomScale="85" zoomScaleNormal="85" workbookViewId="0">
      <selection activeCell="I25" sqref="I2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7" width="14.42578125" style="33" bestFit="1" customWidth="1"/>
    <col min="8" max="8" width="12.85546875" style="33" bestFit="1" customWidth="1"/>
    <col min="9" max="9" width="12.28515625" style="33" bestFit="1" customWidth="1"/>
    <col min="10" max="10" width="12.7109375" style="33" bestFit="1" customWidth="1"/>
    <col min="11" max="11" width="13.42578125" style="33" bestFit="1" customWidth="1"/>
    <col min="12" max="12" width="11.85546875" style="33" bestFit="1" customWidth="1"/>
    <col min="13" max="13" width="10.7109375" style="33" bestFit="1" customWidth="1"/>
    <col min="14" max="16384" width="9.140625" style="33"/>
  </cols>
  <sheetData>
    <row r="1" spans="2:13" s="47" customFormat="1" x14ac:dyDescent="0.25"/>
    <row r="2" spans="2:13" s="47" customFormat="1" x14ac:dyDescent="0.25"/>
    <row r="3" spans="2:13" s="48" customFormat="1" x14ac:dyDescent="0.25"/>
    <row r="4" spans="2:13" s="48" customFormat="1" x14ac:dyDescent="0.25"/>
    <row r="5" spans="2:13" s="34" customFormat="1" x14ac:dyDescent="0.25">
      <c r="B5" s="77" t="str">
        <f>'Resumo do Contrato'!B3</f>
        <v>CONTRATO 031.2022</v>
      </c>
      <c r="C5" s="77"/>
      <c r="D5" s="77"/>
      <c r="E5" s="78" t="s">
        <v>30</v>
      </c>
      <c r="F5" s="78"/>
      <c r="G5" s="78"/>
      <c r="H5" s="78"/>
      <c r="I5" s="78" t="s">
        <v>39</v>
      </c>
      <c r="J5" s="78"/>
      <c r="K5" s="78"/>
      <c r="L5" s="78"/>
    </row>
    <row r="6" spans="2:13" s="34" customFormat="1" x14ac:dyDescent="0.25">
      <c r="B6" s="80" t="str">
        <f>'Resumo do Contrato'!D4</f>
        <v>20/06/2022 A 19/06/2023</v>
      </c>
      <c r="C6" s="80"/>
      <c r="D6" s="80"/>
      <c r="E6" s="78" t="s">
        <v>31</v>
      </c>
      <c r="F6" s="78"/>
      <c r="G6" s="78"/>
      <c r="H6" s="78"/>
      <c r="I6" s="78" t="s">
        <v>38</v>
      </c>
      <c r="J6" s="78"/>
      <c r="K6" s="78"/>
      <c r="L6" s="78"/>
    </row>
    <row r="7" spans="2:13" s="34" customFormat="1" x14ac:dyDescent="0.25">
      <c r="B7" s="77"/>
      <c r="C7" s="77"/>
      <c r="D7" s="77"/>
      <c r="E7" s="78"/>
      <c r="F7" s="78"/>
      <c r="G7" s="78"/>
      <c r="H7" s="78"/>
      <c r="I7" s="78"/>
      <c r="J7" s="78"/>
      <c r="K7" s="78"/>
      <c r="L7" s="78"/>
    </row>
    <row r="8" spans="2:13" s="35" customFormat="1" ht="30" x14ac:dyDescent="0.25">
      <c r="B8" s="81"/>
      <c r="C8" s="36" t="s">
        <v>5</v>
      </c>
      <c r="D8" s="36" t="s">
        <v>0</v>
      </c>
      <c r="E8" s="36" t="s">
        <v>25</v>
      </c>
      <c r="F8" s="36" t="s">
        <v>26</v>
      </c>
      <c r="G8" s="36" t="s">
        <v>27</v>
      </c>
      <c r="H8" s="55" t="s">
        <v>28</v>
      </c>
      <c r="I8" s="36" t="s">
        <v>25</v>
      </c>
      <c r="J8" s="36" t="s">
        <v>26</v>
      </c>
      <c r="K8" s="36" t="s">
        <v>27</v>
      </c>
      <c r="L8" s="55" t="s">
        <v>28</v>
      </c>
    </row>
    <row r="9" spans="2:13" s="34" customFormat="1" x14ac:dyDescent="0.25">
      <c r="B9" s="81"/>
      <c r="C9" s="37">
        <v>4548.71</v>
      </c>
      <c r="D9" s="50">
        <f>C9*12</f>
        <v>54584.520000000004</v>
      </c>
      <c r="E9" s="56">
        <f>C9</f>
        <v>4548.71</v>
      </c>
      <c r="F9" s="50">
        <f>D9</f>
        <v>54584.520000000004</v>
      </c>
      <c r="G9" s="57">
        <f>F9-D9</f>
        <v>0</v>
      </c>
      <c r="H9" s="50">
        <f>F9</f>
        <v>54584.520000000004</v>
      </c>
      <c r="I9" s="56">
        <v>4671.6475</v>
      </c>
      <c r="J9" s="50">
        <f>I9*12</f>
        <v>56059.770000000004</v>
      </c>
      <c r="K9" s="50">
        <f>J9-H9</f>
        <v>1475.25</v>
      </c>
      <c r="L9" s="50">
        <f>K9</f>
        <v>1475.25</v>
      </c>
      <c r="M9" s="82">
        <f>L9/12</f>
        <v>122.9375</v>
      </c>
    </row>
    <row r="10" spans="2:13" s="34" customFormat="1" x14ac:dyDescent="0.25">
      <c r="B10" s="79" t="s">
        <v>9</v>
      </c>
      <c r="C10" s="79"/>
      <c r="D10" s="38"/>
      <c r="E10" s="79" t="s">
        <v>9</v>
      </c>
      <c r="F10" s="79"/>
      <c r="G10" s="54"/>
      <c r="H10" s="58"/>
      <c r="I10" s="79" t="s">
        <v>9</v>
      </c>
      <c r="J10" s="79"/>
      <c r="K10" s="54"/>
      <c r="L10" s="58"/>
    </row>
    <row r="11" spans="2:13" s="39" customFormat="1" x14ac:dyDescent="0.25">
      <c r="B11" s="42" t="s">
        <v>18</v>
      </c>
      <c r="C11" s="40" t="s">
        <v>19</v>
      </c>
      <c r="D11" s="41"/>
      <c r="E11" s="42" t="s">
        <v>18</v>
      </c>
      <c r="F11" s="59" t="s">
        <v>29</v>
      </c>
      <c r="G11" s="59" t="s">
        <v>19</v>
      </c>
      <c r="H11" s="60"/>
      <c r="I11" s="42" t="s">
        <v>18</v>
      </c>
      <c r="J11" s="59" t="s">
        <v>29</v>
      </c>
      <c r="K11" s="59" t="s">
        <v>19</v>
      </c>
      <c r="L11" s="59" t="s">
        <v>41</v>
      </c>
    </row>
    <row r="12" spans="2:13" s="34" customFormat="1" x14ac:dyDescent="0.25">
      <c r="B12" s="43" t="s">
        <v>17</v>
      </c>
      <c r="C12" s="51">
        <f>D9</f>
        <v>54584.520000000004</v>
      </c>
      <c r="E12" s="43" t="s">
        <v>40</v>
      </c>
      <c r="F12" s="61">
        <f>G12-D9</f>
        <v>0</v>
      </c>
      <c r="G12" s="51">
        <f>F9</f>
        <v>54584.520000000004</v>
      </c>
      <c r="H12" s="62"/>
      <c r="I12" s="43" t="s">
        <v>17</v>
      </c>
      <c r="J12" s="61">
        <f>(L9/12)*6</f>
        <v>737.625</v>
      </c>
      <c r="K12" s="51">
        <f>G12+J12</f>
        <v>55322.145000000004</v>
      </c>
      <c r="L12" s="84">
        <v>6</v>
      </c>
      <c r="M12" s="82"/>
    </row>
    <row r="13" spans="2:13" x14ac:dyDescent="0.25">
      <c r="C13" s="52">
        <f>SUM(C12:C12)</f>
        <v>54584.520000000004</v>
      </c>
      <c r="E13" s="70"/>
      <c r="F13" s="62"/>
      <c r="G13" s="71"/>
      <c r="I13" s="43" t="s">
        <v>40</v>
      </c>
      <c r="J13" s="61">
        <f>(L9/12)*12</f>
        <v>1475.25</v>
      </c>
      <c r="K13" s="51">
        <f>G12+J13</f>
        <v>56059.770000000004</v>
      </c>
      <c r="L13" s="84">
        <v>6</v>
      </c>
      <c r="M13" s="52"/>
    </row>
    <row r="16" spans="2:13" x14ac:dyDescent="0.25">
      <c r="K16" s="83">
        <v>44927</v>
      </c>
    </row>
    <row r="17" spans="11:11" x14ac:dyDescent="0.25">
      <c r="K17" s="83">
        <v>45096</v>
      </c>
    </row>
    <row r="18" spans="11:11" x14ac:dyDescent="0.25">
      <c r="K18" s="83">
        <v>45291</v>
      </c>
    </row>
    <row r="19" spans="11:11" x14ac:dyDescent="0.25">
      <c r="K19" s="83">
        <v>45462</v>
      </c>
    </row>
  </sheetData>
  <mergeCells count="13">
    <mergeCell ref="B10:C10"/>
    <mergeCell ref="B6:D6"/>
    <mergeCell ref="B7:D7"/>
    <mergeCell ref="B8:B9"/>
    <mergeCell ref="B5:D5"/>
    <mergeCell ref="E5:H5"/>
    <mergeCell ref="E6:H6"/>
    <mergeCell ref="E7:H7"/>
    <mergeCell ref="E10:F10"/>
    <mergeCell ref="I5:L5"/>
    <mergeCell ref="I6:L6"/>
    <mergeCell ref="I7:L7"/>
    <mergeCell ref="I10:J10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2023-05-18T16:04:38Z</dcterms:modified>
</cp:coreProperties>
</file>