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FENEIS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M9" i="3" l="1"/>
  <c r="L9" i="3"/>
  <c r="H9" i="3" l="1"/>
  <c r="L29" i="3" l="1"/>
  <c r="M27" i="3"/>
  <c r="M28" i="3"/>
  <c r="L28" i="3"/>
  <c r="L27" i="3"/>
  <c r="L25" i="3" l="1"/>
  <c r="I10" i="4"/>
  <c r="H10" i="4"/>
  <c r="G10" i="4"/>
  <c r="G4" i="4"/>
  <c r="C12" i="3"/>
  <c r="C23" i="3" l="1"/>
  <c r="C22" i="3"/>
  <c r="C21" i="3"/>
  <c r="C20" i="3"/>
  <c r="C19" i="3"/>
  <c r="C18" i="3"/>
  <c r="C17" i="3"/>
  <c r="C16" i="3"/>
  <c r="C15" i="3"/>
  <c r="C14" i="3"/>
  <c r="C13" i="3"/>
  <c r="B2" i="4"/>
  <c r="C26" i="3" l="1"/>
  <c r="I9" i="3" l="1"/>
  <c r="V9" i="3" l="1"/>
  <c r="U12" i="3" s="1"/>
  <c r="AA9" i="3"/>
  <c r="Z12" i="3" s="1"/>
  <c r="Q9" i="3"/>
  <c r="P12" i="3" s="1"/>
  <c r="V12" i="3" l="1"/>
  <c r="AA12" i="3" s="1"/>
  <c r="G5" i="4"/>
  <c r="N9" i="3" l="1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<sst xmlns="http://schemas.openxmlformats.org/spreadsheetml/2006/main" count="155" uniqueCount="91">
  <si>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</si>
  <si>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</si>
  <si>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</si>
  <si>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</si>
  <si>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</si>
  <si>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</si>
  <si>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</si>
  <si>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</si>
  <si>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</si>
  <si>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</si>
  <si>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</si>
  <si>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</si>
  <si>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</si>
  <si>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</si>
  <si>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</si>
  <si>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</si>
  <si>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</si>
  <si>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</si>
  <si>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</si>
  <si>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</si>
  <si>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</si>
  <si>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</si>
  <si>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</si>
  <si>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</si>
  <si>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</si>
  <si>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</si>
  <si>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</si>
  <si>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</si>
  <si>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</si>
  <si>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</si>
  <si>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</si>
  <si>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</si>
  <si>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</si>
  <si>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</si>
  <si>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</si>
  <si>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</si>
  <si>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</si>
  <si>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</si>
  <si>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</si>
  <si>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</si>
  <si>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</si>
  <si>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</si>
  <si>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</si>
  <si>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</si>
  <si>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</si>
  <si>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</si>
  <si>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</si>
  <si>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</si>
  <si>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</si>
  <si>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</si>
  <si>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</si>
  <si>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CONTRATO 27/2022</t>
  </si>
  <si>
    <t>20/06/2022 a 19/06/2023</t>
  </si>
  <si>
    <t>23208.002286/2022-51</t>
  </si>
  <si>
    <t>Profissional Especializado no
Atendimento Educacional Especializado (AEE)</t>
  </si>
  <si>
    <t>serv</t>
  </si>
  <si>
    <t xml:space="preserve">Aditivo 01/2023 - Prorrogação </t>
  </si>
  <si>
    <t>20/06/2023 a 19/06/2024</t>
  </si>
  <si>
    <t>23209.001402/2023-95</t>
  </si>
  <si>
    <t>ADITIVO 01/2023</t>
  </si>
  <si>
    <t>Vigência a partir de 16/04/2023</t>
  </si>
  <si>
    <t>Apostilamento 01/2023</t>
  </si>
  <si>
    <t xml:space="preserve">Prorrogação </t>
  </si>
  <si>
    <t xml:space="preserve">Repactuação </t>
  </si>
  <si>
    <t>23209.001692/2023-77</t>
  </si>
  <si>
    <t xml:space="preserve">APOSTILAMENTO 01/2023 - Vigência a partir de 01/01/2023 </t>
  </si>
  <si>
    <t>APOSTILAMENTO 01/2023</t>
  </si>
  <si>
    <t>Vigência 01/01/2023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</si>
  <si>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</si>
  <si>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</si>
  <si>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</si>
  <si>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</si>
  <si>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</si>
  <si>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</si>
  <si>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</si>
  <si>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</si>
  <si>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</si>
  <si>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</si>
  <si>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</si>
  <si>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</si>
  <si>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1ª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</si>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</sst>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9" fillId="0" borderId="1" xfId="0" applyFont="1" applyBorder="1" applyAlignment="1">
      <alignment horizontal="center" wrapText="1"/>
    </xf>
    <xf numFmtId="43" fontId="0" fillId="0" borderId="1" xfId="0" applyNumberFormat="1" applyFont="1" applyBorder="1" applyAlignment="1">
      <alignment horizontal="center"/>
    </xf>
    <xf numFmtId="164" fontId="0" fillId="0" borderId="0" xfId="0" applyNumberFormat="1" applyFill="1" applyBorder="1"/>
    <xf numFmtId="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F11" sqref="F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52</v>
      </c>
      <c r="E4" s="19">
        <v>53148</v>
      </c>
      <c r="F4" s="20"/>
      <c r="G4" s="21"/>
      <c r="H4" s="23" t="s">
        <v>53</v>
      </c>
      <c r="I4" s="5"/>
    </row>
    <row r="5" spans="2:10" x14ac:dyDescent="0.25">
      <c r="B5" s="67" t="s">
        <v>56</v>
      </c>
      <c r="C5" s="19" t="s">
        <v>62</v>
      </c>
      <c r="D5" s="23" t="s">
        <v>57</v>
      </c>
      <c r="E5" s="19">
        <v>1624.8</v>
      </c>
      <c r="F5" s="20"/>
      <c r="G5" s="21"/>
      <c r="H5" s="23" t="s">
        <v>58</v>
      </c>
      <c r="I5" s="5"/>
    </row>
    <row r="6" spans="2:10" x14ac:dyDescent="0.25">
      <c r="B6" s="67" t="s">
        <v>61</v>
      </c>
      <c r="C6" s="19" t="s">
        <v>63</v>
      </c>
      <c r="D6" s="23"/>
      <c r="E6" s="19"/>
      <c r="F6" s="20"/>
      <c r="G6" s="21"/>
      <c r="H6" s="23" t="s">
        <v>64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10</v>
      </c>
      <c r="C28" s="80"/>
      <c r="D28" s="81"/>
      <c r="E28" s="26">
        <f>SUM(E4:E27)</f>
        <v>54772.800000000003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zoomScale="110" zoomScaleNormal="110" workbookViewId="0">
      <selection activeCell="I16" sqref="I16"/>
    </sheetView>
  </sheetViews>
  <sheetFormatPr defaultRowHeight="15" x14ac:dyDescent="0.25"/>
  <cols>
    <col min="1" max="1" width="2.42578125" customWidth="1"/>
    <col min="3" max="3" width="33.1406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3" t="str">
        <f>'Resumo do Contrato'!B3</f>
        <v>CONTRATO 27/2022</v>
      </c>
      <c r="C2" s="83"/>
      <c r="D2" s="83"/>
      <c r="E2" s="83"/>
      <c r="F2" s="83"/>
      <c r="G2" s="83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45" x14ac:dyDescent="0.25">
      <c r="B4" s="60">
        <v>6</v>
      </c>
      <c r="C4" s="72" t="s">
        <v>54</v>
      </c>
      <c r="D4" s="60" t="s">
        <v>55</v>
      </c>
      <c r="E4" s="60">
        <v>12</v>
      </c>
      <c r="F4" s="61">
        <v>4429</v>
      </c>
      <c r="G4" s="61">
        <f>E4*F4</f>
        <v>53148</v>
      </c>
    </row>
    <row r="5" spans="2:9" x14ac:dyDescent="0.25">
      <c r="B5" s="82" t="s">
        <v>16</v>
      </c>
      <c r="C5" s="82"/>
      <c r="D5" s="82"/>
      <c r="E5" s="82"/>
      <c r="F5" s="82"/>
      <c r="G5" s="62">
        <f>SUM(G4:G4)</f>
        <v>53148</v>
      </c>
    </row>
    <row r="8" spans="2:9" x14ac:dyDescent="0.25">
      <c r="B8" s="83" t="s">
        <v>65</v>
      </c>
      <c r="C8" s="83"/>
      <c r="D8" s="83"/>
      <c r="E8" s="83"/>
      <c r="F8" s="83"/>
      <c r="G8" s="83"/>
      <c r="H8" s="65" t="s">
        <v>21</v>
      </c>
      <c r="I8" s="66" t="s">
        <v>22</v>
      </c>
    </row>
    <row r="9" spans="2:9" x14ac:dyDescent="0.25">
      <c r="B9" s="59" t="s">
        <v>15</v>
      </c>
      <c r="C9" s="74" t="s">
        <v>30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ht="45" x14ac:dyDescent="0.25">
      <c r="B10" s="60">
        <v>6</v>
      </c>
      <c r="C10" s="72" t="s">
        <v>54</v>
      </c>
      <c r="D10" s="60" t="s">
        <v>55</v>
      </c>
      <c r="E10" s="60">
        <v>12</v>
      </c>
      <c r="F10" s="61">
        <v>4564.3999999999996</v>
      </c>
      <c r="G10" s="75">
        <f>F10*E10</f>
        <v>54772.799999999996</v>
      </c>
      <c r="H10" s="61">
        <f>F10-F4</f>
        <v>135.39999999999964</v>
      </c>
      <c r="I10" s="61">
        <f>G10-G6</f>
        <v>54772.799999999996</v>
      </c>
    </row>
    <row r="11" spans="2:9" x14ac:dyDescent="0.25">
      <c r="B11" s="82" t="s">
        <v>16</v>
      </c>
      <c r="C11" s="82"/>
      <c r="D11" s="82"/>
      <c r="E11" s="82"/>
      <c r="F11" s="82"/>
      <c r="G11" s="62">
        <v>54772.800000000003</v>
      </c>
      <c r="H11" s="62">
        <v>135.4</v>
      </c>
      <c r="I11" s="62">
        <v>54772.800000000003</v>
      </c>
    </row>
    <row r="12" spans="2:9" x14ac:dyDescent="0.25">
      <c r="B12" s="63"/>
      <c r="C12" s="63"/>
      <c r="D12" s="63"/>
      <c r="E12" s="63"/>
      <c r="F12" s="63"/>
      <c r="G12" s="64"/>
    </row>
    <row r="14" spans="2:9" x14ac:dyDescent="0.25">
      <c r="G14" s="58"/>
    </row>
  </sheetData>
  <mergeCells count="4">
    <mergeCell ref="B11:F11"/>
    <mergeCell ref="B2:G2"/>
    <mergeCell ref="B5:F5"/>
    <mergeCell ref="B8:G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topLeftCell="E4" workbookViewId="0">
      <selection activeCell="N9" sqref="N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9" customFormat="1" x14ac:dyDescent="0.25">
      <c r="I1" s="70"/>
      <c r="N1" s="70"/>
      <c r="S1" s="70"/>
      <c r="X1" s="70"/>
      <c r="AC1" s="70"/>
      <c r="AH1" s="70"/>
    </row>
    <row r="2" spans="2:34" s="69" customFormat="1" x14ac:dyDescent="0.25">
      <c r="I2" s="70"/>
      <c r="N2" s="70"/>
      <c r="S2" s="70"/>
      <c r="X2" s="70"/>
      <c r="AC2" s="70"/>
      <c r="AH2" s="70"/>
    </row>
    <row r="3" spans="2:34" s="71" customFormat="1" x14ac:dyDescent="0.25"/>
    <row r="4" spans="2:34" s="71" customFormat="1" x14ac:dyDescent="0.25"/>
    <row r="5" spans="2:34" s="35" customFormat="1" x14ac:dyDescent="0.25">
      <c r="B5" s="83" t="str">
        <f>'Resumo do Contrato'!B3</f>
        <v>CONTRATO 27/2022</v>
      </c>
      <c r="C5" s="83"/>
      <c r="D5" s="83"/>
      <c r="E5" s="87" t="s">
        <v>59</v>
      </c>
      <c r="F5" s="87"/>
      <c r="G5" s="87"/>
      <c r="H5" s="87"/>
      <c r="I5" s="85" t="s">
        <v>6</v>
      </c>
      <c r="J5" s="87" t="s">
        <v>66</v>
      </c>
      <c r="K5" s="87"/>
      <c r="L5" s="87"/>
      <c r="M5" s="87"/>
      <c r="N5" s="85" t="s">
        <v>6</v>
      </c>
      <c r="O5" s="87"/>
      <c r="P5" s="87"/>
      <c r="Q5" s="87"/>
      <c r="R5" s="87"/>
      <c r="S5" s="85" t="s">
        <v>6</v>
      </c>
      <c r="T5" s="87"/>
      <c r="U5" s="87"/>
      <c r="V5" s="87"/>
      <c r="W5" s="87"/>
      <c r="X5" s="85" t="s">
        <v>6</v>
      </c>
      <c r="Y5" s="87"/>
      <c r="Z5" s="87"/>
      <c r="AA5" s="87"/>
      <c r="AB5" s="87"/>
      <c r="AC5" s="85" t="s">
        <v>6</v>
      </c>
      <c r="AD5" s="87"/>
      <c r="AE5" s="87"/>
      <c r="AF5" s="87"/>
      <c r="AG5" s="87"/>
      <c r="AH5" s="85" t="s">
        <v>6</v>
      </c>
    </row>
    <row r="6" spans="2:34" s="35" customFormat="1" x14ac:dyDescent="0.25">
      <c r="B6" s="86" t="str">
        <f>'Resumo do Contrato'!D4</f>
        <v>20/06/2022 a 19/06/2023</v>
      </c>
      <c r="C6" s="86"/>
      <c r="D6" s="86"/>
      <c r="E6" s="87" t="s">
        <v>60</v>
      </c>
      <c r="F6" s="87"/>
      <c r="G6" s="87"/>
      <c r="H6" s="87"/>
      <c r="I6" s="85"/>
      <c r="J6" s="87" t="s">
        <v>67</v>
      </c>
      <c r="K6" s="87"/>
      <c r="L6" s="87"/>
      <c r="M6" s="87"/>
      <c r="N6" s="85"/>
      <c r="O6" s="87"/>
      <c r="P6" s="87"/>
      <c r="Q6" s="87"/>
      <c r="R6" s="87"/>
      <c r="S6" s="85"/>
      <c r="T6" s="87"/>
      <c r="U6" s="87"/>
      <c r="V6" s="87"/>
      <c r="W6" s="87"/>
      <c r="X6" s="85"/>
      <c r="Y6" s="87" t="s">
        <v>29</v>
      </c>
      <c r="Z6" s="87"/>
      <c r="AA6" s="87"/>
      <c r="AB6" s="87"/>
      <c r="AC6" s="85"/>
      <c r="AD6" s="87"/>
      <c r="AE6" s="87"/>
      <c r="AF6" s="87"/>
      <c r="AG6" s="87"/>
      <c r="AH6" s="85"/>
    </row>
    <row r="7" spans="2:34" s="35" customFormat="1" x14ac:dyDescent="0.25">
      <c r="B7" s="83"/>
      <c r="C7" s="83"/>
      <c r="D7" s="83"/>
      <c r="E7" s="87"/>
      <c r="F7" s="87"/>
      <c r="G7" s="87"/>
      <c r="H7" s="87"/>
      <c r="I7" s="85"/>
      <c r="J7" s="87"/>
      <c r="K7" s="87"/>
      <c r="L7" s="87"/>
      <c r="M7" s="87"/>
      <c r="N7" s="85"/>
      <c r="O7" s="87"/>
      <c r="P7" s="87"/>
      <c r="Q7" s="87"/>
      <c r="R7" s="87"/>
      <c r="S7" s="85"/>
      <c r="T7" s="87"/>
      <c r="U7" s="87"/>
      <c r="V7" s="87"/>
      <c r="W7" s="87"/>
      <c r="X7" s="85"/>
      <c r="Y7" s="87"/>
      <c r="Z7" s="87"/>
      <c r="AA7" s="87"/>
      <c r="AB7" s="87"/>
      <c r="AC7" s="85"/>
      <c r="AD7" s="87"/>
      <c r="AE7" s="87"/>
      <c r="AF7" s="87"/>
      <c r="AG7" s="87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5"/>
      <c r="J8" s="37" t="s">
        <v>11</v>
      </c>
      <c r="K8" s="37" t="s">
        <v>12</v>
      </c>
      <c r="L8" s="37" t="s">
        <v>22</v>
      </c>
      <c r="M8" s="38" t="s">
        <v>5</v>
      </c>
      <c r="N8" s="85"/>
      <c r="O8" s="37" t="s">
        <v>11</v>
      </c>
      <c r="P8" s="37" t="s">
        <v>12</v>
      </c>
      <c r="Q8" s="37" t="s">
        <v>22</v>
      </c>
      <c r="R8" s="38" t="s">
        <v>5</v>
      </c>
      <c r="S8" s="85"/>
      <c r="T8" s="37" t="s">
        <v>11</v>
      </c>
      <c r="U8" s="37" t="s">
        <v>12</v>
      </c>
      <c r="V8" s="37" t="s">
        <v>22</v>
      </c>
      <c r="W8" s="38" t="s">
        <v>5</v>
      </c>
      <c r="X8" s="85"/>
      <c r="Y8" s="37" t="s">
        <v>11</v>
      </c>
      <c r="Z8" s="37" t="s">
        <v>12</v>
      </c>
      <c r="AA8" s="37" t="s">
        <v>22</v>
      </c>
      <c r="AB8" s="38" t="s">
        <v>5</v>
      </c>
      <c r="AC8" s="85"/>
      <c r="AD8" s="37" t="s">
        <v>11</v>
      </c>
      <c r="AE8" s="37" t="s">
        <v>12</v>
      </c>
      <c r="AF8" s="37" t="s">
        <v>22</v>
      </c>
      <c r="AG8" s="38" t="s">
        <v>5</v>
      </c>
      <c r="AH8" s="85"/>
    </row>
    <row r="9" spans="2:34" s="35" customFormat="1" x14ac:dyDescent="0.25">
      <c r="B9" s="88"/>
      <c r="C9" s="39"/>
      <c r="D9" s="40">
        <v>53148</v>
      </c>
      <c r="E9" s="40"/>
      <c r="F9" s="40">
        <v>53148</v>
      </c>
      <c r="G9" s="40"/>
      <c r="H9" s="41">
        <f>SUM(G12:G23)</f>
        <v>54772.80000000001</v>
      </c>
      <c r="I9" s="42">
        <f>H9+D9</f>
        <v>107920.80000000002</v>
      </c>
      <c r="J9" s="40">
        <v>4564.3999999999996</v>
      </c>
      <c r="K9" s="40">
        <v>54772.800000000003</v>
      </c>
      <c r="L9" s="40">
        <f>L25-D9</f>
        <v>677.00000000000728</v>
      </c>
      <c r="M9" s="41">
        <f>L9</f>
        <v>677.00000000000728</v>
      </c>
      <c r="N9" s="42">
        <f>M9+I9</f>
        <v>108597.80000000002</v>
      </c>
      <c r="O9" s="40"/>
      <c r="P9" s="40"/>
      <c r="Q9" s="40">
        <f>P9-K9</f>
        <v>-54772.800000000003</v>
      </c>
      <c r="R9" s="41"/>
      <c r="S9" s="42">
        <f>R9+N9</f>
        <v>108597.80000000002</v>
      </c>
      <c r="T9" s="40"/>
      <c r="U9" s="40"/>
      <c r="V9" s="40">
        <f>U9-P9</f>
        <v>0</v>
      </c>
      <c r="W9" s="41"/>
      <c r="X9" s="42">
        <f>W9+S9</f>
        <v>108597.80000000002</v>
      </c>
      <c r="Y9" s="40"/>
      <c r="Z9" s="40"/>
      <c r="AA9" s="40">
        <f>Z9-U9</f>
        <v>0</v>
      </c>
      <c r="AB9" s="41"/>
      <c r="AC9" s="42">
        <f>AB9+X9</f>
        <v>108597.80000000002</v>
      </c>
      <c r="AD9" s="40"/>
      <c r="AE9" s="40"/>
      <c r="AF9" s="40"/>
      <c r="AG9" s="41"/>
      <c r="AH9" s="42">
        <f>AG9+AC9</f>
        <v>108597.80000000002</v>
      </c>
    </row>
    <row r="10" spans="2:34" s="35" customFormat="1" x14ac:dyDescent="0.25">
      <c r="B10" s="84" t="s">
        <v>13</v>
      </c>
      <c r="C10" s="84"/>
      <c r="D10" s="43"/>
      <c r="E10" s="84" t="s">
        <v>13</v>
      </c>
      <c r="F10" s="84"/>
      <c r="G10" s="44"/>
      <c r="H10" s="45"/>
      <c r="I10" s="45"/>
      <c r="J10" s="84" t="s">
        <v>13</v>
      </c>
      <c r="K10" s="84"/>
      <c r="L10" s="57"/>
      <c r="M10" s="45"/>
      <c r="N10" s="45"/>
      <c r="O10" s="84" t="s">
        <v>13</v>
      </c>
      <c r="P10" s="84"/>
      <c r="Q10" s="57"/>
      <c r="R10" s="45"/>
      <c r="S10" s="45"/>
      <c r="T10" s="84" t="s">
        <v>13</v>
      </c>
      <c r="U10" s="84"/>
      <c r="V10" s="57"/>
      <c r="W10" s="45"/>
      <c r="X10" s="45"/>
      <c r="Y10" s="84" t="s">
        <v>13</v>
      </c>
      <c r="Z10" s="84"/>
      <c r="AA10" s="57"/>
      <c r="AB10" s="45"/>
      <c r="AC10" s="45"/>
      <c r="AD10" s="84" t="s">
        <v>13</v>
      </c>
      <c r="AE10" s="84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4429</v>
      </c>
      <c r="D12" s="35" t="s">
        <v>68</v>
      </c>
      <c r="E12" s="52" t="s">
        <v>39</v>
      </c>
      <c r="F12" s="55"/>
      <c r="G12" s="55">
        <v>4564.3999999999996</v>
      </c>
      <c r="H12" s="56"/>
      <c r="I12" s="45"/>
      <c r="J12" s="52" t="s">
        <v>80</v>
      </c>
      <c r="K12" s="55"/>
      <c r="L12" s="55">
        <v>4429</v>
      </c>
      <c r="M12" s="56"/>
      <c r="N12" s="45"/>
      <c r="O12" s="52" t="s">
        <v>25</v>
      </c>
      <c r="P12" s="55">
        <f>(Q9/360)*148</f>
        <v>-22517.706666666669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4429</v>
      </c>
      <c r="D13" s="35" t="s">
        <v>69</v>
      </c>
      <c r="E13" s="54" t="s">
        <v>40</v>
      </c>
      <c r="F13" s="55"/>
      <c r="G13" s="55">
        <v>4564.3999999999996</v>
      </c>
      <c r="H13" s="68"/>
      <c r="I13" s="45"/>
      <c r="J13" s="54" t="s">
        <v>24</v>
      </c>
      <c r="K13" s="55"/>
      <c r="L13" s="55">
        <v>4429</v>
      </c>
      <c r="M13" s="68"/>
      <c r="N13" s="45"/>
      <c r="O13" s="54"/>
      <c r="P13" s="55"/>
      <c r="Q13" s="55"/>
      <c r="R13" s="68"/>
      <c r="S13" s="45"/>
      <c r="T13" s="54"/>
      <c r="U13" s="55"/>
      <c r="V13" s="55"/>
      <c r="W13" s="68"/>
      <c r="X13" s="45"/>
      <c r="Y13" s="54"/>
      <c r="Z13" s="55"/>
      <c r="AA13" s="55"/>
      <c r="AB13" s="68"/>
      <c r="AC13" s="45"/>
      <c r="AD13" s="54"/>
      <c r="AE13" s="55"/>
      <c r="AF13" s="55"/>
      <c r="AG13" s="68"/>
      <c r="AH13" s="45"/>
    </row>
    <row r="14" spans="2:34" s="35" customFormat="1" x14ac:dyDescent="0.25">
      <c r="B14" s="52" t="s">
        <v>25</v>
      </c>
      <c r="C14" s="53">
        <f>D9/12</f>
        <v>4429</v>
      </c>
      <c r="D14" s="35" t="s">
        <v>70</v>
      </c>
      <c r="E14" s="54" t="s">
        <v>41</v>
      </c>
      <c r="F14" s="55"/>
      <c r="G14" s="55">
        <v>4564.3999999999996</v>
      </c>
      <c r="H14" s="68"/>
      <c r="I14" s="45"/>
      <c r="J14" s="54" t="s">
        <v>81</v>
      </c>
      <c r="K14" s="55"/>
      <c r="L14" s="55">
        <v>4429</v>
      </c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</row>
    <row r="15" spans="2:34" s="35" customFormat="1" x14ac:dyDescent="0.25">
      <c r="B15" s="52" t="s">
        <v>26</v>
      </c>
      <c r="C15" s="53">
        <f>D9/12</f>
        <v>4429</v>
      </c>
      <c r="D15" s="33" t="s">
        <v>71</v>
      </c>
      <c r="E15" s="54" t="s">
        <v>42</v>
      </c>
      <c r="F15" s="55"/>
      <c r="G15" s="55">
        <v>4564.3999999999996</v>
      </c>
      <c r="H15" s="56"/>
      <c r="I15" s="45"/>
      <c r="J15" s="54" t="s">
        <v>82</v>
      </c>
      <c r="K15" s="55"/>
      <c r="L15" s="55">
        <v>4429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31</v>
      </c>
      <c r="C16" s="53">
        <f>D9/12</f>
        <v>4429</v>
      </c>
      <c r="D16" s="33" t="s">
        <v>72</v>
      </c>
      <c r="E16" s="54" t="s">
        <v>43</v>
      </c>
      <c r="F16" s="55"/>
      <c r="G16" s="55">
        <v>4564.3999999999996</v>
      </c>
      <c r="H16" s="56"/>
      <c r="I16" s="45"/>
      <c r="J16" s="54" t="s">
        <v>83</v>
      </c>
      <c r="K16" s="55"/>
      <c r="L16" s="55">
        <v>4429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32</v>
      </c>
      <c r="C17" s="53">
        <f>D9/12</f>
        <v>4429</v>
      </c>
      <c r="D17" s="33" t="s">
        <v>73</v>
      </c>
      <c r="E17" s="54" t="s">
        <v>44</v>
      </c>
      <c r="F17" s="55"/>
      <c r="G17" s="55">
        <v>4564.3999999999996</v>
      </c>
      <c r="H17" s="56"/>
      <c r="I17" s="45"/>
      <c r="J17" s="54" t="s">
        <v>84</v>
      </c>
      <c r="K17" s="55"/>
      <c r="L17" s="55">
        <v>4429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33</v>
      </c>
      <c r="C18" s="53">
        <f>D9/12</f>
        <v>4429</v>
      </c>
      <c r="D18" s="33" t="s">
        <v>74</v>
      </c>
      <c r="E18" s="54" t="s">
        <v>45</v>
      </c>
      <c r="F18" s="55"/>
      <c r="G18" s="55">
        <v>4564.3999999999996</v>
      </c>
      <c r="H18" s="56"/>
      <c r="I18" s="45"/>
      <c r="J18" s="54" t="s">
        <v>85</v>
      </c>
      <c r="K18" s="55"/>
      <c r="L18" s="55">
        <v>4429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34</v>
      </c>
      <c r="C19" s="53">
        <f>D9/12</f>
        <v>4429</v>
      </c>
      <c r="D19" s="33" t="s">
        <v>75</v>
      </c>
      <c r="E19" s="54" t="s">
        <v>46</v>
      </c>
      <c r="F19" s="55"/>
      <c r="G19" s="55">
        <v>4564.3999999999996</v>
      </c>
      <c r="H19" s="56"/>
      <c r="I19" s="45"/>
      <c r="J19" s="54" t="s">
        <v>86</v>
      </c>
      <c r="K19" s="55"/>
      <c r="L19" s="55">
        <v>4564.3999999999996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35</v>
      </c>
      <c r="C20" s="53">
        <f>D9/12</f>
        <v>4429</v>
      </c>
      <c r="D20" s="33" t="s">
        <v>76</v>
      </c>
      <c r="E20" s="54" t="s">
        <v>47</v>
      </c>
      <c r="F20" s="55"/>
      <c r="G20" s="55">
        <v>4564.3999999999996</v>
      </c>
      <c r="H20" s="56"/>
      <c r="I20" s="45"/>
      <c r="J20" s="54" t="s">
        <v>87</v>
      </c>
      <c r="K20" s="55"/>
      <c r="L20" s="55">
        <v>4564.3999999999996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36</v>
      </c>
      <c r="C21" s="53">
        <f>D9/12</f>
        <v>4429</v>
      </c>
      <c r="D21" s="33" t="s">
        <v>77</v>
      </c>
      <c r="E21" s="54" t="s">
        <v>48</v>
      </c>
      <c r="F21" s="55"/>
      <c r="G21" s="55">
        <v>4564.3999999999996</v>
      </c>
      <c r="H21" s="56"/>
      <c r="I21" s="45"/>
      <c r="J21" s="54" t="s">
        <v>88</v>
      </c>
      <c r="K21" s="55"/>
      <c r="L21" s="55">
        <v>4564.3999999999996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37</v>
      </c>
      <c r="C22" s="53">
        <f>D9/12</f>
        <v>4429</v>
      </c>
      <c r="D22" s="33" t="s">
        <v>78</v>
      </c>
      <c r="E22" s="54" t="s">
        <v>49</v>
      </c>
      <c r="F22" s="55"/>
      <c r="G22" s="55">
        <v>4564.3999999999996</v>
      </c>
      <c r="H22" s="56"/>
      <c r="I22" s="45"/>
      <c r="J22" s="54" t="s">
        <v>89</v>
      </c>
      <c r="K22" s="55"/>
      <c r="L22" s="55">
        <v>4564.3999999999996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38</v>
      </c>
      <c r="C23" s="53">
        <f>D9/12</f>
        <v>4429</v>
      </c>
      <c r="D23" s="33" t="s">
        <v>79</v>
      </c>
      <c r="E23" s="54" t="s">
        <v>50</v>
      </c>
      <c r="F23" s="55"/>
      <c r="G23" s="55">
        <v>4564.3999999999996</v>
      </c>
      <c r="H23" s="56"/>
      <c r="I23" s="45"/>
      <c r="J23" s="54" t="s">
        <v>90</v>
      </c>
      <c r="K23" s="55"/>
      <c r="L23" s="55">
        <v>4564.3999999999996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L25" s="76">
        <f>SUM(L12:L23)</f>
        <v>53825.000000000007</v>
      </c>
      <c r="N25" s="45"/>
      <c r="S25" s="45"/>
      <c r="X25" s="45"/>
      <c r="AC25" s="45"/>
      <c r="AH25" s="45"/>
    </row>
    <row r="26" spans="2:34" x14ac:dyDescent="0.25">
      <c r="C26" s="73">
        <f>SUM(C12:C23)</f>
        <v>53148</v>
      </c>
      <c r="I26" s="45"/>
      <c r="N26" s="45"/>
      <c r="S26" s="45"/>
      <c r="X26" s="45"/>
      <c r="AC26" s="45"/>
      <c r="AH26" s="45"/>
    </row>
    <row r="27" spans="2:34" x14ac:dyDescent="0.25">
      <c r="J27" s="77">
        <v>4564.3999999999996</v>
      </c>
      <c r="K27" s="33">
        <v>30</v>
      </c>
      <c r="L27" s="33">
        <f>J27/K27</f>
        <v>152.14666666666665</v>
      </c>
      <c r="M27" s="33">
        <f>L27*19</f>
        <v>2890.7866666666664</v>
      </c>
    </row>
    <row r="28" spans="2:34" x14ac:dyDescent="0.25">
      <c r="J28" s="77">
        <v>4429</v>
      </c>
      <c r="K28" s="33">
        <v>30</v>
      </c>
      <c r="L28" s="33">
        <f>J28/K28</f>
        <v>147.63333333333333</v>
      </c>
      <c r="M28" s="33">
        <f>L28*11</f>
        <v>1623.9666666666667</v>
      </c>
    </row>
    <row r="29" spans="2:34" x14ac:dyDescent="0.25">
      <c r="L29" s="33">
        <f>SUM(M27,M28)</f>
        <v>4514.7533333333331</v>
      </c>
    </row>
    <row r="31" spans="2:34" x14ac:dyDescent="0.25">
      <c r="C31" s="73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2023-06-29T13:46:33Z</dcterms:modified>
</cp:coreProperties>
</file>