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o.braga\Downloads\"/>
    </mc:Choice>
  </mc:AlternateContent>
  <xr:revisionPtr revIDLastSave="0" documentId="13_ncr:1_{CA2C86C7-F7CA-4D20-BF31-4FA91AC7E03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81029" calcOnSave="0"/>
</workbook>
</file>

<file path=xl/calcChain.xml><?xml version="1.0" encoding="utf-8"?>
<calcChain xmlns="http://schemas.openxmlformats.org/spreadsheetml/2006/main">
  <c r="Z7" i="4" l="1"/>
  <c r="AE7" i="4"/>
  <c r="AD7" i="4"/>
  <c r="T7" i="4"/>
  <c r="S7" i="4"/>
  <c r="O7" i="4"/>
  <c r="I7" i="4"/>
  <c r="AA7" i="4"/>
  <c r="R7" i="4"/>
  <c r="X13" i="4"/>
  <c r="V7" i="4"/>
  <c r="X12" i="4" s="1"/>
  <c r="F9" i="2"/>
  <c r="G26" i="1"/>
  <c r="F26" i="1"/>
  <c r="D27" i="1"/>
  <c r="G27" i="1"/>
  <c r="E26" i="1"/>
  <c r="E27" i="1" s="1"/>
  <c r="X21" i="4" l="1"/>
  <c r="X17" i="4"/>
  <c r="AC12" i="4"/>
  <c r="X15" i="4"/>
  <c r="X19" i="4"/>
  <c r="X11" i="4"/>
  <c r="AC11" i="4" s="1"/>
  <c r="X10" i="4"/>
  <c r="AC10" i="4" s="1"/>
  <c r="X18" i="4"/>
  <c r="X14" i="4"/>
  <c r="AC7" i="4"/>
  <c r="X20" i="4"/>
  <c r="X16" i="4"/>
  <c r="F27" i="1"/>
  <c r="AB17" i="4" l="1"/>
  <c r="AC17" i="4" s="1"/>
  <c r="AB21" i="4"/>
  <c r="AC21" i="4" s="1"/>
  <c r="AB13" i="4"/>
  <c r="AB15" i="4"/>
  <c r="AC15" i="4" s="1"/>
  <c r="AB19" i="4"/>
  <c r="AC19" i="4" s="1"/>
  <c r="AB18" i="4"/>
  <c r="AC18" i="4" s="1"/>
  <c r="AB14" i="4"/>
  <c r="AB16" i="4"/>
  <c r="AC16" i="4" s="1"/>
  <c r="AB20" i="4"/>
  <c r="AC20" i="4" s="1"/>
  <c r="X22" i="4"/>
  <c r="Y7" i="4" s="1"/>
  <c r="AC14" i="4"/>
  <c r="AB22" i="4" l="1"/>
  <c r="AC13" i="4"/>
  <c r="AC22" i="4" s="1"/>
  <c r="F7" i="2" l="1"/>
  <c r="K7" i="4"/>
  <c r="M11" i="4" s="1"/>
  <c r="R11" i="4" s="1"/>
  <c r="E19" i="1"/>
  <c r="E20" i="1" s="1"/>
  <c r="D20" i="1"/>
  <c r="M10" i="4" l="1"/>
  <c r="R10" i="4" s="1"/>
  <c r="M18" i="4"/>
  <c r="M14" i="4"/>
  <c r="M21" i="4"/>
  <c r="M17" i="4"/>
  <c r="M13" i="4"/>
  <c r="M20" i="4"/>
  <c r="M16" i="4"/>
  <c r="M12" i="4"/>
  <c r="R12" i="4" s="1"/>
  <c r="M19" i="4"/>
  <c r="M15" i="4"/>
  <c r="F10" i="4"/>
  <c r="D12" i="1"/>
  <c r="F5" i="2"/>
  <c r="D13" i="1" l="1"/>
  <c r="F19" i="1"/>
  <c r="E12" i="1"/>
  <c r="E13" i="1" s="1"/>
  <c r="M22" i="4"/>
  <c r="N7" i="4" s="1"/>
  <c r="G12" i="1"/>
  <c r="G13" i="1" s="1"/>
  <c r="F20" i="1" l="1"/>
  <c r="G19" i="1"/>
  <c r="G20" i="1" s="1"/>
  <c r="P7" i="4"/>
  <c r="B3" i="4"/>
  <c r="D4" i="1"/>
  <c r="F12" i="1" s="1"/>
  <c r="F13" i="1" s="1"/>
  <c r="C11" i="4" l="1"/>
  <c r="G11" i="4" s="1"/>
  <c r="C12" i="4"/>
  <c r="G12" i="4" s="1"/>
  <c r="C13" i="4"/>
  <c r="C14" i="4"/>
  <c r="C15" i="4"/>
  <c r="C16" i="4"/>
  <c r="C17" i="4"/>
  <c r="C18" i="4"/>
  <c r="C19" i="4"/>
  <c r="C20" i="4"/>
  <c r="C21" i="4"/>
  <c r="C10" i="4"/>
  <c r="G10" i="4" s="1"/>
  <c r="Q17" i="4" l="1"/>
  <c r="R17" i="4" s="1"/>
  <c r="Q21" i="4"/>
  <c r="R21" i="4" s="1"/>
  <c r="Q18" i="4"/>
  <c r="R18" i="4" s="1"/>
  <c r="Q14" i="4"/>
  <c r="R14" i="4" s="1"/>
  <c r="Q20" i="4"/>
  <c r="R20" i="4" s="1"/>
  <c r="Q15" i="4"/>
  <c r="R15" i="4" s="1"/>
  <c r="Q19" i="4"/>
  <c r="R19" i="4" s="1"/>
  <c r="Q13" i="4"/>
  <c r="Q16" i="4"/>
  <c r="R16" i="4" s="1"/>
  <c r="C22" i="4"/>
  <c r="Q22" i="4" l="1"/>
  <c r="R13" i="4"/>
  <c r="R22" i="4" s="1"/>
  <c r="E7" i="4"/>
  <c r="C7" i="4" l="1"/>
  <c r="G7" i="4" s="1"/>
  <c r="F13" i="4" s="1"/>
  <c r="B4" i="4"/>
  <c r="F17" i="4" l="1"/>
  <c r="G17" i="4" s="1"/>
  <c r="F21" i="4"/>
  <c r="G21" i="4" s="1"/>
  <c r="F14" i="4"/>
  <c r="G14" i="4" s="1"/>
  <c r="F15" i="4"/>
  <c r="G15" i="4" s="1"/>
  <c r="F18" i="4"/>
  <c r="G18" i="4" s="1"/>
  <c r="F19" i="4"/>
  <c r="G19" i="4" s="1"/>
  <c r="F16" i="4"/>
  <c r="G16" i="4" s="1"/>
  <c r="F20" i="4"/>
  <c r="G20" i="4" s="1"/>
  <c r="G13" i="4" l="1"/>
  <c r="G22" i="4" s="1"/>
  <c r="F22" i="4"/>
  <c r="H7" i="4" s="1"/>
  <c r="H12" i="2"/>
  <c r="G12" i="2"/>
  <c r="E12" i="2"/>
  <c r="F4" i="2" l="1"/>
  <c r="F12" i="2" s="1"/>
  <c r="E6" i="1" l="1"/>
  <c r="D6" i="1"/>
</calcChain>
</file>

<file path=xl/sharedStrings.xml><?xml version="1.0" encoding="utf-8"?>
<sst xmlns="http://schemas.openxmlformats.org/spreadsheetml/2006/main" count="164" uniqueCount="101">
  <si>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</si>
  <si>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</si>
  <si>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</si>
  <si>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</si>
  <si>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</si>
  <si>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</si>
  <si>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</si>
  <si>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</si>
  <si>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</si>
  <si>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 xml:space="preserve">Valor total do Contrato </t>
  </si>
  <si>
    <t>DESCRIÇÃO DO SERVIÇO</t>
  </si>
  <si>
    <t>VALOR GLOBAL MENSAL</t>
  </si>
  <si>
    <t>VALOR GLOBAL ANUAL</t>
  </si>
  <si>
    <t>SEI Nº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</si>
  <si>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</si>
  <si>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</si>
  <si>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</si>
  <si>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</si>
  <si>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</si>
  <si>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</si>
  <si>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</si>
  <si>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Valor Anual</t>
  </si>
  <si>
    <t>Diferença Mensal</t>
  </si>
  <si>
    <t>Contrato Nº 17/2020/RER/OBR</t>
  </si>
  <si>
    <t>Valor Inicial do Contrato ( Cláusula 1ª)</t>
  </si>
  <si>
    <t>Contratação de empresa especializada em serviços de terceirização de mão de obra para prestação dos
serviços de recepcionista no IFMG - Campus Ouro Branco</t>
  </si>
  <si>
    <t>23208.003665/2020-04</t>
  </si>
  <si>
    <t>1ª</t>
  </si>
  <si>
    <t>Parcela</t>
  </si>
  <si>
    <t>Termo Apostilamento de Repactuação 01/2021</t>
  </si>
  <si>
    <t>A partir de 01/04/2021</t>
  </si>
  <si>
    <t>23712.000636/2021-63</t>
  </si>
  <si>
    <t xml:space="preserve">Diferença Mensal </t>
  </si>
  <si>
    <t>Diferença Anual</t>
  </si>
  <si>
    <t>Novo Valor Mensal</t>
  </si>
  <si>
    <t>Novo Valor Anual</t>
  </si>
  <si>
    <t>Vigência a partir de 01/04/2021</t>
  </si>
  <si>
    <t>CONTRATO 17/2020</t>
  </si>
  <si>
    <t>2ª</t>
  </si>
  <si>
    <t>Termo Aditivo de Prazo 01/2021</t>
  </si>
  <si>
    <t>Vigência a partir de 01/04/2022</t>
  </si>
  <si>
    <t>Aditivo 01/2021 - Prorrogação</t>
  </si>
  <si>
    <t>Vigência 03/12/2021 a 02/12/2022</t>
  </si>
  <si>
    <t>23712.001115/2021-23</t>
  </si>
  <si>
    <t>Termo Apostilamento de Repactuação 02/2022</t>
  </si>
  <si>
    <t>A partir de 01/04/2022</t>
  </si>
  <si>
    <t>23712.000576/2022-60</t>
  </si>
  <si>
    <t>03/12/2020 a 02/12/2021</t>
  </si>
  <si>
    <t>03/12/2021 a 02/12/2022</t>
  </si>
  <si>
    <t>Termo Aditivo de Prazo 02/2022</t>
  </si>
  <si>
    <t>03/12/2022 a 02/12/2023</t>
  </si>
  <si>
    <t>23712.001355/2022-17</t>
  </si>
  <si>
    <t>Termo Apostilamento de Repactuação 03/2023</t>
  </si>
  <si>
    <t>A partir de 01/04/2023</t>
  </si>
  <si>
    <t>23712.000688/2023-00</t>
  </si>
  <si>
    <t>1º TERMO DE APOSTILAMENTO - REPACTUAÇÃO a partir de 01/04/2021</t>
  </si>
  <si>
    <t>2º TERMO DE APOSTILAMENTO - REPACTUAÇÃO - a partir de 01/04/2022</t>
  </si>
  <si>
    <t>3º TERMO DE APOSTILAMENTO - REPACTUAÇÃO - a partir de 01/04/2023</t>
  </si>
  <si>
    <t>03/12/2020 a 02/01/2021</t>
  </si>
  <si>
    <t>03/01 a 02/02/2021</t>
  </si>
  <si>
    <t>03/02 a 02/03/2021</t>
  </si>
  <si>
    <t>03/03 a 02/04/2021</t>
  </si>
  <si>
    <t>03/04 a 02/05/2021</t>
  </si>
  <si>
    <t>03/05 a 02/06/2021</t>
  </si>
  <si>
    <t>03/06 a 02/07/2021</t>
  </si>
  <si>
    <t>03/07 a 02/08/2021</t>
  </si>
  <si>
    <t>03/08 a 02/09/2021</t>
  </si>
  <si>
    <t>03/09 a 02/10/2021</t>
  </si>
  <si>
    <t>03/10 a 02/11/2021</t>
  </si>
  <si>
    <t>03/11 a 02/12/2021</t>
  </si>
  <si>
    <t>Apostilamento 01/2021 - Repactuação</t>
  </si>
  <si>
    <t>03/12/2021 a 02/01/2022</t>
  </si>
  <si>
    <t>03/01 a 02/02/2022</t>
  </si>
  <si>
    <t>03/02 a 02/03/2022</t>
  </si>
  <si>
    <t>03/03 a 02/04/2022</t>
  </si>
  <si>
    <t>03/04 a 02/05/2022</t>
  </si>
  <si>
    <t>03/05 a 02/06/2022</t>
  </si>
  <si>
    <t>03/06 a 02/07/2022</t>
  </si>
  <si>
    <t>03/07 a 02/08/2022</t>
  </si>
  <si>
    <t>03/08 a 02/09/2022</t>
  </si>
  <si>
    <t>03/09 a 02/10/2022</t>
  </si>
  <si>
    <t>03/10 a 02/11/2022</t>
  </si>
  <si>
    <t>03/11 a 02/12/2022</t>
  </si>
  <si>
    <t>Apostilamento 02/2022 - Repactuação</t>
  </si>
  <si>
    <t>Aditivo 02/2022 - Prorrogação</t>
  </si>
  <si>
    <t>Vigência 03/12/2022 a 02/12/2023</t>
  </si>
  <si>
    <t>3ª</t>
  </si>
  <si>
    <t>03/12/2022 a 02/01/2023</t>
  </si>
  <si>
    <t>03/01 a 02/02/2023</t>
  </si>
  <si>
    <t>03/02 a 02/03/2023</t>
  </si>
  <si>
    <t>03/04 a 02/05/2023</t>
  </si>
  <si>
    <t>03/05 a 02/06/2023</t>
  </si>
  <si>
    <t>03/06 a 02/07/2023</t>
  </si>
  <si>
    <t>03/07 a 02/08/2023</t>
  </si>
  <si>
    <t>03/08 a 02/09/2023</t>
  </si>
  <si>
    <t>03/09 a 02/10/2023</t>
  </si>
  <si>
    <t>03/10 a 02/11/2023</t>
  </si>
  <si>
    <t>03/11 a 02/12/2023</t>
  </si>
  <si>
    <t>03/03 a 02/04/2023</t>
  </si>
  <si>
    <t>Vigência a partir de 01/04/2023</t>
  </si>
  <si>
    <t>Apostilamento 03/2023 - Repactuação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</si>
</sst>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  <numFmt numFmtId="166" formatCode="&quot;R$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44" fontId="4" fillId="0" borderId="0" xfId="1" applyFont="1" applyBorder="1"/>
    <xf numFmtId="165" fontId="4" fillId="0" borderId="0" xfId="0" applyNumberFormat="1" applyFont="1"/>
    <xf numFmtId="44" fontId="4" fillId="0" borderId="0" xfId="0" applyNumberFormat="1" applyFont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0" fontId="4" fillId="0" borderId="0" xfId="2" applyNumberFormat="1" applyFont="1"/>
    <xf numFmtId="164" fontId="6" fillId="0" borderId="0" xfId="0" applyNumberFormat="1" applyFont="1"/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1" xfId="1" applyFont="1" applyBorder="1"/>
    <xf numFmtId="0" fontId="11" fillId="6" borderId="1" xfId="0" applyFont="1" applyFill="1" applyBorder="1" applyAlignment="1">
      <alignment horizontal="center"/>
    </xf>
    <xf numFmtId="44" fontId="0" fillId="0" borderId="0" xfId="0" applyNumberFormat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/>
    <xf numFmtId="164" fontId="0" fillId="0" borderId="1" xfId="0" applyNumberForma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44" fontId="0" fillId="0" borderId="4" xfId="1" applyFont="1" applyBorder="1"/>
    <xf numFmtId="44" fontId="2" fillId="0" borderId="4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4" fontId="0" fillId="0" borderId="7" xfId="1" applyFont="1" applyBorder="1"/>
    <xf numFmtId="0" fontId="0" fillId="0" borderId="8" xfId="0" applyBorder="1"/>
    <xf numFmtId="44" fontId="2" fillId="0" borderId="8" xfId="1" applyFont="1" applyBorder="1" applyAlignment="1">
      <alignment horizontal="center" vertical="center"/>
    </xf>
    <xf numFmtId="44" fontId="0" fillId="0" borderId="8" xfId="0" applyNumberFormat="1" applyBorder="1"/>
    <xf numFmtId="0" fontId="2" fillId="4" borderId="3" xfId="0" applyFont="1" applyFill="1" applyBorder="1" applyAlignment="1">
      <alignment horizontal="center" vertical="center" wrapText="1"/>
    </xf>
    <xf numFmtId="164" fontId="0" fillId="4" borderId="3" xfId="0" applyNumberFormat="1" applyFill="1" applyBorder="1"/>
    <xf numFmtId="44" fontId="0" fillId="5" borderId="10" xfId="1" applyFont="1" applyFill="1" applyBorder="1"/>
    <xf numFmtId="44" fontId="0" fillId="0" borderId="11" xfId="0" applyNumberFormat="1" applyBorder="1"/>
    <xf numFmtId="0" fontId="0" fillId="0" borderId="1" xfId="0" applyBorder="1"/>
    <xf numFmtId="44" fontId="0" fillId="0" borderId="2" xfId="1" applyFont="1" applyBorder="1" applyAlignment="1">
      <alignment vertical="center"/>
    </xf>
    <xf numFmtId="44" fontId="0" fillId="0" borderId="1" xfId="0" applyNumberFormat="1" applyBorder="1"/>
    <xf numFmtId="164" fontId="0" fillId="0" borderId="1" xfId="0" applyNumberFormat="1" applyBorder="1"/>
    <xf numFmtId="0" fontId="7" fillId="3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7" borderId="0" xfId="0" applyFont="1" applyFill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166" fontId="0" fillId="8" borderId="12" xfId="0" applyNumberFormat="1" applyFill="1" applyBorder="1" applyAlignment="1">
      <alignment vertical="center"/>
    </xf>
    <xf numFmtId="44" fontId="2" fillId="0" borderId="2" xfId="1" applyFont="1" applyBorder="1"/>
    <xf numFmtId="166" fontId="2" fillId="8" borderId="12" xfId="0" applyNumberFormat="1" applyFont="1" applyFill="1" applyBorder="1"/>
    <xf numFmtId="164" fontId="0" fillId="0" borderId="15" xfId="0" applyNumberFormat="1" applyBorder="1" applyAlignment="1">
      <alignment vertical="center"/>
    </xf>
    <xf numFmtId="0" fontId="0" fillId="0" borderId="7" xfId="0" applyBorder="1"/>
    <xf numFmtId="0" fontId="0" fillId="0" borderId="9" xfId="0" applyBorder="1"/>
    <xf numFmtId="0" fontId="2" fillId="0" borderId="9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4" fontId="0" fillId="0" borderId="9" xfId="1" applyFont="1" applyBorder="1"/>
    <xf numFmtId="164" fontId="0" fillId="4" borderId="7" xfId="0" applyNumberFormat="1" applyFill="1" applyBorder="1"/>
    <xf numFmtId="44" fontId="2" fillId="0" borderId="9" xfId="1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 wrapText="1"/>
    </xf>
    <xf numFmtId="164" fontId="0" fillId="0" borderId="8" xfId="0" applyNumberFormat="1" applyBorder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4" fontId="12" fillId="0" borderId="5" xfId="1" applyFont="1" applyFill="1" applyBorder="1" applyAlignment="1">
      <alignment horizontal="center" vertical="center"/>
    </xf>
    <xf numFmtId="44" fontId="12" fillId="0" borderId="6" xfId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44" fontId="2" fillId="5" borderId="10" xfId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14" fillId="9" borderId="4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44" fontId="1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7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44" fontId="12" fillId="0" borderId="19" xfId="1" applyFont="1" applyFill="1" applyBorder="1" applyAlignment="1">
      <alignment horizontal="center" vertical="center"/>
    </xf>
    <xf numFmtId="44" fontId="12" fillId="0" borderId="20" xfId="1" applyFont="1" applyFill="1" applyBorder="1" applyAlignment="1">
      <alignment horizontal="center" vertical="center"/>
    </xf>
    <xf numFmtId="44" fontId="12" fillId="0" borderId="21" xfId="1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left"/>
    </xf>
    <xf numFmtId="0" fontId="11" fillId="6" borderId="17" xfId="0" applyFont="1" applyFill="1" applyBorder="1" applyAlignment="1">
      <alignment horizontal="left"/>
    </xf>
    <xf numFmtId="0" fontId="11" fillId="6" borderId="4" xfId="0" applyFont="1" applyFill="1" applyBorder="1" applyAlignment="1">
      <alignment horizontal="left"/>
    </xf>
    <xf numFmtId="0" fontId="2" fillId="9" borderId="16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14" fillId="9" borderId="16" xfId="0" applyFont="1" applyFill="1" applyBorder="1" applyAlignment="1">
      <alignment horizontal="center"/>
    </xf>
    <xf numFmtId="0" fontId="14" fillId="9" borderId="17" xfId="0" applyFont="1" applyFill="1" applyBorder="1" applyAlignment="1">
      <alignment horizontal="center"/>
    </xf>
    <xf numFmtId="0" fontId="14" fillId="9" borderId="1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0" fillId="0" borderId="22" xfId="0" applyBorder="1"/>
    <xf numFmtId="0" fontId="13" fillId="7" borderId="0" xfId="0" applyFont="1" applyFill="1" applyAlignment="1">
      <alignment horizontal="right"/>
    </xf>
    <xf numFmtId="0" fontId="0" fillId="0" borderId="4" xfId="0" applyBorder="1"/>
    <xf numFmtId="0" fontId="13" fillId="7" borderId="11" xfId="0" applyFont="1" applyFill="1" applyBorder="1" applyAlignment="1">
      <alignment horizontal="right"/>
    </xf>
    <xf numFmtId="44" fontId="2" fillId="7" borderId="11" xfId="1" applyFont="1" applyFill="1" applyBorder="1" applyAlignment="1">
      <alignment horizontal="center" vertical="center" wrapText="1"/>
    </xf>
    <xf numFmtId="44" fontId="0" fillId="7" borderId="11" xfId="1" applyFont="1" applyFill="1" applyBorder="1"/>
    <xf numFmtId="44" fontId="2" fillId="7" borderId="23" xfId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8"/>
  <sheetViews>
    <sheetView showGridLines="0" workbookViewId="0">
      <selection activeCell="H20" sqref="H20"/>
    </sheetView>
  </sheetViews>
  <sheetFormatPr defaultRowHeight="15" x14ac:dyDescent="0.25"/>
  <cols>
    <col min="1" max="1" width="4.5703125" style="1" customWidth="1"/>
    <col min="2" max="2" width="43" style="1" bestFit="1" customWidth="1"/>
    <col min="3" max="3" width="40.28515625" style="1" customWidth="1"/>
    <col min="4" max="4" width="24.5703125" style="1" bestFit="1" customWidth="1"/>
    <col min="5" max="5" width="21" style="1" customWidth="1"/>
    <col min="6" max="6" width="20.5703125" style="1" customWidth="1"/>
    <col min="7" max="7" width="14.28515625" style="3" bestFit="1" customWidth="1"/>
    <col min="8" max="8" width="14.140625" style="4" bestFit="1" customWidth="1"/>
    <col min="9" max="9" width="20.42578125" style="1" bestFit="1" customWidth="1"/>
    <col min="10" max="10" width="17" style="1" bestFit="1" customWidth="1"/>
    <col min="11" max="11" width="13.7109375" style="1" bestFit="1" customWidth="1"/>
    <col min="12" max="12" width="9.140625" style="1"/>
    <col min="13" max="13" width="17" style="1" bestFit="1" customWidth="1"/>
    <col min="14" max="16384" width="9.140625" style="1"/>
  </cols>
  <sheetData>
    <row r="1" spans="2:11" ht="18.75" x14ac:dyDescent="0.3">
      <c r="C1" s="2" t="s">
        <v>2</v>
      </c>
    </row>
    <row r="3" spans="2:11" ht="15.75" x14ac:dyDescent="0.25">
      <c r="B3" s="120" t="s">
        <v>23</v>
      </c>
      <c r="C3" s="30" t="s">
        <v>3</v>
      </c>
      <c r="D3" s="30" t="s">
        <v>4</v>
      </c>
      <c r="E3" s="30" t="s">
        <v>5</v>
      </c>
      <c r="F3" s="30" t="s">
        <v>6</v>
      </c>
      <c r="G3" s="31" t="s">
        <v>7</v>
      </c>
      <c r="H3" s="32" t="s">
        <v>8</v>
      </c>
      <c r="I3" s="30" t="s">
        <v>13</v>
      </c>
      <c r="J3" s="82"/>
      <c r="K3" s="82"/>
    </row>
    <row r="4" spans="2:11" x14ac:dyDescent="0.25">
      <c r="B4" s="21" t="s">
        <v>24</v>
      </c>
      <c r="C4" s="18"/>
      <c r="D4" s="22" t="s">
        <v>47</v>
      </c>
      <c r="E4" s="18">
        <v>39500</v>
      </c>
      <c r="F4" s="18">
        <f>E4/12</f>
        <v>3291.6666666666665</v>
      </c>
      <c r="G4" s="19"/>
      <c r="H4" s="20"/>
      <c r="I4" s="57" t="s">
        <v>26</v>
      </c>
      <c r="J4" s="5"/>
    </row>
    <row r="5" spans="2:11" x14ac:dyDescent="0.25">
      <c r="B5" s="21" t="s">
        <v>29</v>
      </c>
      <c r="C5" s="18"/>
      <c r="D5" s="17" t="s">
        <v>30</v>
      </c>
      <c r="E5" s="18">
        <v>2575.7199999999998</v>
      </c>
      <c r="F5" s="18">
        <f>E5/12</f>
        <v>214.64333333333332</v>
      </c>
      <c r="G5" s="19"/>
      <c r="H5" s="20"/>
      <c r="I5" s="57" t="s">
        <v>31</v>
      </c>
      <c r="J5" s="5"/>
    </row>
    <row r="6" spans="2:11" x14ac:dyDescent="0.25">
      <c r="B6" s="61" t="s">
        <v>39</v>
      </c>
      <c r="C6" s="18"/>
      <c r="D6" s="17" t="s">
        <v>48</v>
      </c>
      <c r="E6" s="18">
        <v>0</v>
      </c>
      <c r="F6" s="18">
        <v>0</v>
      </c>
      <c r="G6" s="19"/>
      <c r="H6" s="20"/>
      <c r="I6" s="57" t="s">
        <v>43</v>
      </c>
      <c r="J6" s="5"/>
    </row>
    <row r="7" spans="2:11" x14ac:dyDescent="0.25">
      <c r="B7" s="21" t="s">
        <v>44</v>
      </c>
      <c r="C7" s="18"/>
      <c r="D7" s="22" t="s">
        <v>45</v>
      </c>
      <c r="E7" s="18">
        <v>4613.3999999999996</v>
      </c>
      <c r="F7" s="18">
        <f>E7/12</f>
        <v>384.45</v>
      </c>
      <c r="G7" s="19"/>
      <c r="H7" s="20"/>
      <c r="I7" s="121" t="s">
        <v>46</v>
      </c>
      <c r="J7" s="5"/>
    </row>
    <row r="8" spans="2:11" x14ac:dyDescent="0.25">
      <c r="B8" s="21" t="s">
        <v>49</v>
      </c>
      <c r="C8" s="18"/>
      <c r="D8" s="22" t="s">
        <v>50</v>
      </c>
      <c r="E8" s="18">
        <v>0</v>
      </c>
      <c r="F8" s="18">
        <v>0</v>
      </c>
      <c r="G8" s="19"/>
      <c r="H8" s="20"/>
      <c r="I8" s="23" t="s">
        <v>51</v>
      </c>
      <c r="J8" s="5"/>
    </row>
    <row r="9" spans="2:11" x14ac:dyDescent="0.25">
      <c r="B9" s="21" t="s">
        <v>52</v>
      </c>
      <c r="C9" s="18"/>
      <c r="D9" s="22" t="s">
        <v>53</v>
      </c>
      <c r="E9" s="18">
        <v>2727.48</v>
      </c>
      <c r="F9" s="18">
        <f>E9/12</f>
        <v>227.29</v>
      </c>
      <c r="G9" s="19"/>
      <c r="H9" s="20"/>
      <c r="I9" s="121" t="s">
        <v>54</v>
      </c>
      <c r="J9" s="5"/>
    </row>
    <row r="10" spans="2:11" x14ac:dyDescent="0.25">
      <c r="B10" s="21"/>
      <c r="C10" s="18"/>
      <c r="D10" s="17"/>
      <c r="E10" s="18"/>
      <c r="F10" s="18"/>
      <c r="G10" s="19"/>
      <c r="H10" s="20"/>
      <c r="I10" s="17"/>
      <c r="J10" s="5"/>
      <c r="K10" s="6"/>
    </row>
    <row r="11" spans="2:11" x14ac:dyDescent="0.25">
      <c r="B11" s="21"/>
      <c r="C11" s="18"/>
      <c r="D11" s="17"/>
      <c r="E11" s="18"/>
      <c r="F11" s="18"/>
      <c r="G11" s="19"/>
      <c r="H11" s="20"/>
      <c r="I11" s="17"/>
      <c r="J11" s="5"/>
      <c r="K11" s="6"/>
    </row>
    <row r="12" spans="2:11" x14ac:dyDescent="0.25">
      <c r="B12" s="24" t="s">
        <v>9</v>
      </c>
      <c r="C12" s="25"/>
      <c r="D12" s="26"/>
      <c r="E12" s="25">
        <f>SUM(E4:E11)</f>
        <v>49416.600000000006</v>
      </c>
      <c r="F12" s="25">
        <f>SUM(F4:F11)</f>
        <v>4118.05</v>
      </c>
      <c r="G12" s="27">
        <f>SUM(G4:G11)</f>
        <v>0</v>
      </c>
      <c r="H12" s="28">
        <f>SUM(H4:H11)</f>
        <v>0</v>
      </c>
      <c r="I12" s="26"/>
      <c r="J12" s="7"/>
    </row>
    <row r="13" spans="2:11" x14ac:dyDescent="0.25">
      <c r="C13" s="8"/>
      <c r="E13" s="8"/>
      <c r="F13" s="8"/>
      <c r="G13" s="9"/>
      <c r="H13" s="10"/>
    </row>
    <row r="14" spans="2:11" x14ac:dyDescent="0.25">
      <c r="E14" s="8"/>
      <c r="F14" s="11"/>
      <c r="G14" s="16"/>
    </row>
    <row r="15" spans="2:11" x14ac:dyDescent="0.25">
      <c r="E15" s="15"/>
      <c r="G15" s="16"/>
      <c r="J15" s="11"/>
    </row>
    <row r="16" spans="2:11" x14ac:dyDescent="0.25">
      <c r="G16" s="16"/>
    </row>
    <row r="17" spans="5:7" x14ac:dyDescent="0.25">
      <c r="E17" s="11"/>
      <c r="G17" s="16"/>
    </row>
    <row r="18" spans="5:7" x14ac:dyDescent="0.25">
      <c r="G18" s="16"/>
    </row>
  </sheetData>
  <mergeCells count="1">
    <mergeCell ref="J3:K3"/>
  </mergeCells>
  <conditionalFormatting sqref="C1:C1048576">
    <cfRule type="containsText" dxfId="1" priority="11" operator="containsText" text="acréscimo">
      <formula>NOT(ISERROR(SEARCH("acréscimo",C1)))</formula>
    </cfRule>
    <cfRule type="containsText" dxfId="0" priority="12" operator="containsText" text="supressão">
      <formula>NOT(ISERROR(SEARCH("supressão",C1)))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7"/>
  <sheetViews>
    <sheetView showGridLines="0" topLeftCell="A19" zoomScale="90" zoomScaleNormal="90" workbookViewId="0">
      <selection activeCell="B24" sqref="B24:E24"/>
    </sheetView>
  </sheetViews>
  <sheetFormatPr defaultRowHeight="15" x14ac:dyDescent="0.25"/>
  <cols>
    <col min="2" max="2" width="5.28515625" bestFit="1" customWidth="1"/>
    <col min="3" max="3" width="53.85546875" customWidth="1"/>
    <col min="4" max="5" width="15.85546875" customWidth="1"/>
    <col min="6" max="6" width="19.140625" customWidth="1"/>
    <col min="7" max="7" width="15.28515625" bestFit="1" customWidth="1"/>
  </cols>
  <sheetData>
    <row r="1" spans="2:7" ht="15.75" thickBot="1" x14ac:dyDescent="0.3"/>
    <row r="2" spans="2:7" ht="15.75" thickBot="1" x14ac:dyDescent="0.3">
      <c r="B2" s="84" t="s">
        <v>37</v>
      </c>
      <c r="C2" s="85"/>
      <c r="D2" s="85"/>
      <c r="E2" s="85"/>
    </row>
    <row r="3" spans="2:7" ht="30.75" thickBot="1" x14ac:dyDescent="0.3">
      <c r="B3" s="13" t="s">
        <v>0</v>
      </c>
      <c r="C3" s="14" t="s">
        <v>10</v>
      </c>
      <c r="D3" s="14" t="s">
        <v>11</v>
      </c>
      <c r="E3" s="14" t="s">
        <v>12</v>
      </c>
    </row>
    <row r="4" spans="2:7" ht="45.75" thickBot="1" x14ac:dyDescent="0.3">
      <c r="B4" s="62">
        <v>1</v>
      </c>
      <c r="C4" s="63" t="s">
        <v>25</v>
      </c>
      <c r="D4" s="58">
        <f>E4/12</f>
        <v>3291.6666666666665</v>
      </c>
      <c r="E4" s="58">
        <v>39500</v>
      </c>
    </row>
    <row r="5" spans="2:7" ht="15.75" thickBot="1" x14ac:dyDescent="0.3">
      <c r="B5" s="64"/>
      <c r="C5" s="65"/>
      <c r="D5" s="12"/>
      <c r="E5" s="12"/>
    </row>
    <row r="6" spans="2:7" ht="15.75" thickBot="1" x14ac:dyDescent="0.3">
      <c r="B6" s="83" t="s">
        <v>1</v>
      </c>
      <c r="C6" s="83"/>
      <c r="D6" s="70">
        <f>SUM(D4:D5)</f>
        <v>3291.6666666666665</v>
      </c>
      <c r="E6" s="70">
        <f>SUM(E4:E5)</f>
        <v>39500</v>
      </c>
    </row>
    <row r="7" spans="2:7" ht="14.25" customHeight="1" x14ac:dyDescent="0.25"/>
    <row r="9" spans="2:7" ht="15.75" thickBot="1" x14ac:dyDescent="0.3"/>
    <row r="10" spans="2:7" ht="15.75" thickBot="1" x14ac:dyDescent="0.3">
      <c r="B10" s="84" t="s">
        <v>55</v>
      </c>
      <c r="C10" s="84"/>
      <c r="D10" s="84"/>
      <c r="E10" s="84"/>
      <c r="F10" s="66"/>
      <c r="G10" s="66"/>
    </row>
    <row r="11" spans="2:7" ht="30.75" thickBot="1" x14ac:dyDescent="0.3">
      <c r="B11" s="13" t="s">
        <v>0</v>
      </c>
      <c r="C11" s="14" t="s">
        <v>10</v>
      </c>
      <c r="D11" s="14" t="s">
        <v>11</v>
      </c>
      <c r="E11" s="14" t="s">
        <v>12</v>
      </c>
      <c r="F11" s="67" t="s">
        <v>32</v>
      </c>
      <c r="G11" s="68" t="s">
        <v>33</v>
      </c>
    </row>
    <row r="12" spans="2:7" ht="45.75" thickBot="1" x14ac:dyDescent="0.3">
      <c r="B12" s="62">
        <v>1</v>
      </c>
      <c r="C12" s="63" t="s">
        <v>25</v>
      </c>
      <c r="D12" s="58">
        <f>3506.31</f>
        <v>3506.31</v>
      </c>
      <c r="E12" s="58">
        <f>D12*12</f>
        <v>42075.72</v>
      </c>
      <c r="F12" s="69">
        <f>D12-D4</f>
        <v>214.64333333333343</v>
      </c>
      <c r="G12" s="69">
        <f>E12-E4</f>
        <v>2575.7200000000012</v>
      </c>
    </row>
    <row r="13" spans="2:7" ht="15.75" thickBot="1" x14ac:dyDescent="0.3">
      <c r="B13" s="83" t="s">
        <v>1</v>
      </c>
      <c r="C13" s="83"/>
      <c r="D13" s="70">
        <f>SUM(D12:D12)</f>
        <v>3506.31</v>
      </c>
      <c r="E13" s="70">
        <f>SUM(E12:E12)</f>
        <v>42075.72</v>
      </c>
      <c r="F13" s="71">
        <f>F12</f>
        <v>214.64333333333343</v>
      </c>
      <c r="G13" s="71">
        <f>G12</f>
        <v>2575.7200000000012</v>
      </c>
    </row>
    <row r="16" spans="2:7" ht="15.75" thickBot="1" x14ac:dyDescent="0.3"/>
    <row r="17" spans="2:7" ht="15.75" thickBot="1" x14ac:dyDescent="0.3">
      <c r="B17" s="84" t="s">
        <v>56</v>
      </c>
      <c r="C17" s="84"/>
      <c r="D17" s="84"/>
      <c r="E17" s="84"/>
      <c r="F17" s="66"/>
      <c r="G17" s="66"/>
    </row>
    <row r="18" spans="2:7" ht="30.75" thickBot="1" x14ac:dyDescent="0.3">
      <c r="B18" s="13" t="s">
        <v>0</v>
      </c>
      <c r="C18" s="14" t="s">
        <v>10</v>
      </c>
      <c r="D18" s="14" t="s">
        <v>11</v>
      </c>
      <c r="E18" s="14" t="s">
        <v>12</v>
      </c>
      <c r="F18" s="67" t="s">
        <v>32</v>
      </c>
      <c r="G18" s="68" t="s">
        <v>33</v>
      </c>
    </row>
    <row r="19" spans="2:7" ht="45.75" thickBot="1" x14ac:dyDescent="0.3">
      <c r="B19" s="62">
        <v>1</v>
      </c>
      <c r="C19" s="63" t="s">
        <v>25</v>
      </c>
      <c r="D19" s="58">
        <v>3890.76</v>
      </c>
      <c r="E19" s="58">
        <f>D19*12</f>
        <v>46689.120000000003</v>
      </c>
      <c r="F19" s="69">
        <f>D19-D12</f>
        <v>384.45000000000027</v>
      </c>
      <c r="G19" s="69">
        <f>F19*12</f>
        <v>4613.4000000000033</v>
      </c>
    </row>
    <row r="20" spans="2:7" ht="15.75" thickBot="1" x14ac:dyDescent="0.3">
      <c r="B20" s="83" t="s">
        <v>1</v>
      </c>
      <c r="C20" s="83"/>
      <c r="D20" s="70">
        <f>SUM(D19:D19)</f>
        <v>3890.76</v>
      </c>
      <c r="E20" s="70">
        <f>SUM(E19:E19)</f>
        <v>46689.120000000003</v>
      </c>
      <c r="F20" s="71">
        <f>F19</f>
        <v>384.45000000000027</v>
      </c>
      <c r="G20" s="71">
        <f>G19</f>
        <v>4613.4000000000033</v>
      </c>
    </row>
    <row r="23" spans="2:7" ht="15.75" thickBot="1" x14ac:dyDescent="0.3"/>
    <row r="24" spans="2:7" ht="15.75" thickBot="1" x14ac:dyDescent="0.3">
      <c r="B24" s="84" t="s">
        <v>57</v>
      </c>
      <c r="C24" s="84"/>
      <c r="D24" s="84"/>
      <c r="E24" s="84"/>
      <c r="F24" s="66"/>
      <c r="G24" s="66"/>
    </row>
    <row r="25" spans="2:7" ht="30.75" thickBot="1" x14ac:dyDescent="0.3">
      <c r="B25" s="13" t="s">
        <v>0</v>
      </c>
      <c r="C25" s="14" t="s">
        <v>10</v>
      </c>
      <c r="D25" s="14" t="s">
        <v>11</v>
      </c>
      <c r="E25" s="14" t="s">
        <v>12</v>
      </c>
      <c r="F25" s="67" t="s">
        <v>32</v>
      </c>
      <c r="G25" s="68" t="s">
        <v>33</v>
      </c>
    </row>
    <row r="26" spans="2:7" ht="45.75" thickBot="1" x14ac:dyDescent="0.3">
      <c r="B26" s="62">
        <v>1</v>
      </c>
      <c r="C26" s="63" t="s">
        <v>25</v>
      </c>
      <c r="D26" s="58">
        <v>4118.05</v>
      </c>
      <c r="E26" s="58">
        <f>D26*12</f>
        <v>49416.600000000006</v>
      </c>
      <c r="F26" s="69">
        <f>D26-D19</f>
        <v>227.28999999999996</v>
      </c>
      <c r="G26" s="69">
        <f>F26*12</f>
        <v>2727.4799999999996</v>
      </c>
    </row>
    <row r="27" spans="2:7" ht="15.75" thickBot="1" x14ac:dyDescent="0.3">
      <c r="B27" s="83" t="s">
        <v>1</v>
      </c>
      <c r="C27" s="83"/>
      <c r="D27" s="70">
        <f>SUM(D26:D26)</f>
        <v>4118.05</v>
      </c>
      <c r="E27" s="70">
        <f>SUM(E26:E26)</f>
        <v>49416.600000000006</v>
      </c>
      <c r="F27" s="71">
        <f>F26</f>
        <v>227.28999999999996</v>
      </c>
      <c r="G27" s="71">
        <f>G26</f>
        <v>2727.4799999999996</v>
      </c>
    </row>
  </sheetData>
  <mergeCells count="8">
    <mergeCell ref="B24:E24"/>
    <mergeCell ref="B27:C27"/>
    <mergeCell ref="B20:C20"/>
    <mergeCell ref="B2:E2"/>
    <mergeCell ref="B6:C6"/>
    <mergeCell ref="B10:E10"/>
    <mergeCell ref="B13:C13"/>
    <mergeCell ref="B17:E17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7"/>
  <sheetViews>
    <sheetView showGridLines="0" tabSelected="1" zoomScale="110" zoomScaleNormal="110" workbookViewId="0">
      <pane xSplit="1" topLeftCell="B1" activePane="topRight" state="frozen"/>
      <selection pane="topRight" activeCell="AA3" sqref="AA3:AD3"/>
    </sheetView>
  </sheetViews>
  <sheetFormatPr defaultRowHeight="15" x14ac:dyDescent="0.25"/>
  <cols>
    <col min="1" max="1" width="20.42578125" bestFit="1" customWidth="1"/>
    <col min="2" max="2" width="11.42578125" customWidth="1"/>
    <col min="3" max="3" width="17.85546875" customWidth="1"/>
    <col min="4" max="4" width="19.140625" customWidth="1"/>
    <col min="5" max="5" width="12.7109375" bestFit="1" customWidth="1"/>
    <col min="6" max="6" width="13.28515625" bestFit="1" customWidth="1"/>
    <col min="7" max="7" width="13.140625" bestFit="1" customWidth="1"/>
    <col min="8" max="8" width="14.7109375" bestFit="1" customWidth="1"/>
    <col min="9" max="9" width="16.85546875" style="29" bestFit="1" customWidth="1"/>
    <col min="10" max="10" width="20.42578125" style="29" bestFit="1" customWidth="1"/>
    <col min="11" max="11" width="12.7109375" bestFit="1" customWidth="1"/>
    <col min="12" max="12" width="13.28515625" bestFit="1" customWidth="1"/>
    <col min="13" max="13" width="13.140625" bestFit="1" customWidth="1"/>
    <col min="14" max="14" width="12.7109375" bestFit="1" customWidth="1"/>
    <col min="15" max="15" width="16.85546875" bestFit="1" customWidth="1"/>
    <col min="16" max="16" width="12.7109375" bestFit="1" customWidth="1"/>
    <col min="17" max="17" width="13.28515625" bestFit="1" customWidth="1"/>
    <col min="18" max="18" width="13.140625" bestFit="1" customWidth="1"/>
    <col min="19" max="19" width="14.7109375" bestFit="1" customWidth="1"/>
    <col min="20" max="20" width="16.85546875" bestFit="1" customWidth="1"/>
    <col min="21" max="21" width="20.42578125" bestFit="1" customWidth="1"/>
    <col min="22" max="22" width="12.7109375" bestFit="1" customWidth="1"/>
    <col min="23" max="23" width="13.28515625" bestFit="1" customWidth="1"/>
    <col min="24" max="25" width="12.7109375" bestFit="1" customWidth="1"/>
    <col min="26" max="26" width="16.85546875" bestFit="1" customWidth="1"/>
    <col min="27" max="27" width="12.7109375" bestFit="1" customWidth="1"/>
    <col min="28" max="28" width="13.28515625" bestFit="1" customWidth="1"/>
    <col min="29" max="29" width="12.7109375" bestFit="1" customWidth="1"/>
    <col min="30" max="30" width="11.7109375" bestFit="1" customWidth="1"/>
    <col min="31" max="31" width="16.85546875" bestFit="1" customWidth="1"/>
  </cols>
  <sheetData>
    <row r="1" spans="1:31" x14ac:dyDescent="0.25">
      <c r="I1"/>
      <c r="J1"/>
    </row>
    <row r="2" spans="1:31" x14ac:dyDescent="0.25">
      <c r="I2"/>
      <c r="J2"/>
    </row>
    <row r="3" spans="1:31" x14ac:dyDescent="0.25">
      <c r="B3" s="86" t="str">
        <f>'Resumo do Contrato'!B3</f>
        <v>Contrato Nº 17/2020/RER/OBR</v>
      </c>
      <c r="C3" s="86"/>
      <c r="D3" s="87"/>
      <c r="E3" s="90" t="s">
        <v>70</v>
      </c>
      <c r="F3" s="91"/>
      <c r="G3" s="91"/>
      <c r="H3" s="92"/>
      <c r="I3" s="93" t="s">
        <v>14</v>
      </c>
      <c r="J3" s="127"/>
      <c r="K3" s="103" t="s">
        <v>41</v>
      </c>
      <c r="L3" s="104"/>
      <c r="M3" s="104"/>
      <c r="N3" s="105"/>
      <c r="O3" s="93" t="s">
        <v>14</v>
      </c>
      <c r="P3" s="114" t="s">
        <v>83</v>
      </c>
      <c r="Q3" s="115"/>
      <c r="R3" s="115"/>
      <c r="S3" s="116"/>
      <c r="T3" s="93" t="s">
        <v>14</v>
      </c>
      <c r="U3" s="127"/>
      <c r="V3" s="103" t="s">
        <v>84</v>
      </c>
      <c r="W3" s="104"/>
      <c r="X3" s="104"/>
      <c r="Y3" s="105"/>
      <c r="Z3" s="93" t="s">
        <v>14</v>
      </c>
      <c r="AA3" s="114" t="s">
        <v>100</v>
      </c>
      <c r="AB3" s="115"/>
      <c r="AC3" s="115"/>
      <c r="AD3" s="116"/>
      <c r="AE3" s="93" t="s">
        <v>14</v>
      </c>
    </row>
    <row r="4" spans="1:31" x14ac:dyDescent="0.25">
      <c r="B4" s="101" t="str">
        <f>'Resumo do Contrato'!D4</f>
        <v>03/12/2020 a 02/12/2021</v>
      </c>
      <c r="C4" s="101"/>
      <c r="D4" s="102"/>
      <c r="E4" s="90" t="s">
        <v>36</v>
      </c>
      <c r="F4" s="94"/>
      <c r="G4" s="94"/>
      <c r="H4" s="95"/>
      <c r="I4" s="93"/>
      <c r="J4" s="125"/>
      <c r="K4" s="103" t="s">
        <v>42</v>
      </c>
      <c r="L4" s="86"/>
      <c r="M4" s="86"/>
      <c r="N4" s="106"/>
      <c r="O4" s="93"/>
      <c r="P4" s="114" t="s">
        <v>40</v>
      </c>
      <c r="Q4" s="115"/>
      <c r="R4" s="115"/>
      <c r="S4" s="116"/>
      <c r="T4" s="93"/>
      <c r="U4" s="125"/>
      <c r="V4" s="103" t="s">
        <v>85</v>
      </c>
      <c r="W4" s="86"/>
      <c r="X4" s="86"/>
      <c r="Y4" s="106"/>
      <c r="Z4" s="93"/>
      <c r="AA4" s="114" t="s">
        <v>99</v>
      </c>
      <c r="AB4" s="115"/>
      <c r="AC4" s="115"/>
      <c r="AD4" s="116"/>
      <c r="AE4" s="93"/>
    </row>
    <row r="5" spans="1:31" x14ac:dyDescent="0.25">
      <c r="B5" s="86"/>
      <c r="C5" s="86"/>
      <c r="D5" s="87"/>
      <c r="E5" s="96"/>
      <c r="F5" s="91"/>
      <c r="G5" s="91"/>
      <c r="H5" s="92"/>
      <c r="I5" s="93"/>
      <c r="J5" s="125"/>
      <c r="K5" s="107"/>
      <c r="L5" s="104"/>
      <c r="M5" s="104"/>
      <c r="N5" s="105"/>
      <c r="O5" s="93"/>
      <c r="P5" s="117"/>
      <c r="Q5" s="118"/>
      <c r="R5" s="118"/>
      <c r="S5" s="119"/>
      <c r="T5" s="93"/>
      <c r="U5" s="125"/>
      <c r="V5" s="107"/>
      <c r="W5" s="104"/>
      <c r="X5" s="104"/>
      <c r="Y5" s="105"/>
      <c r="Z5" s="93"/>
      <c r="AA5" s="117"/>
      <c r="AB5" s="118"/>
      <c r="AC5" s="118"/>
      <c r="AD5" s="119"/>
      <c r="AE5" s="93"/>
    </row>
    <row r="6" spans="1:31" s="34" customFormat="1" ht="45" x14ac:dyDescent="0.25">
      <c r="B6" s="100"/>
      <c r="C6" s="33" t="s">
        <v>17</v>
      </c>
      <c r="D6" s="48" t="s">
        <v>21</v>
      </c>
      <c r="E6" s="45" t="s">
        <v>34</v>
      </c>
      <c r="F6" s="33" t="s">
        <v>35</v>
      </c>
      <c r="G6" s="33" t="s">
        <v>22</v>
      </c>
      <c r="H6" s="53" t="s">
        <v>16</v>
      </c>
      <c r="I6" s="93"/>
      <c r="J6" s="125"/>
      <c r="K6" s="45" t="s">
        <v>34</v>
      </c>
      <c r="L6" s="33" t="s">
        <v>35</v>
      </c>
      <c r="M6" s="33" t="s">
        <v>22</v>
      </c>
      <c r="N6" s="53" t="s">
        <v>16</v>
      </c>
      <c r="O6" s="93"/>
      <c r="P6" s="75" t="s">
        <v>34</v>
      </c>
      <c r="Q6" s="33" t="s">
        <v>35</v>
      </c>
      <c r="R6" s="33" t="s">
        <v>22</v>
      </c>
      <c r="S6" s="76" t="s">
        <v>16</v>
      </c>
      <c r="T6" s="93"/>
      <c r="U6" s="125"/>
      <c r="V6" s="45" t="s">
        <v>34</v>
      </c>
      <c r="W6" s="33" t="s">
        <v>35</v>
      </c>
      <c r="X6" s="33" t="s">
        <v>22</v>
      </c>
      <c r="Y6" s="53" t="s">
        <v>16</v>
      </c>
      <c r="Z6" s="93"/>
      <c r="AA6" s="75" t="s">
        <v>34</v>
      </c>
      <c r="AB6" s="33" t="s">
        <v>35</v>
      </c>
      <c r="AC6" s="33" t="s">
        <v>22</v>
      </c>
      <c r="AD6" s="76" t="s">
        <v>16</v>
      </c>
      <c r="AE6" s="93"/>
    </row>
    <row r="7" spans="1:31" x14ac:dyDescent="0.25">
      <c r="B7" s="100"/>
      <c r="C7" s="35">
        <f>D7/12</f>
        <v>3291.6666666666665</v>
      </c>
      <c r="D7" s="49">
        <v>39500</v>
      </c>
      <c r="E7" s="46">
        <f>F7/12</f>
        <v>3506.31</v>
      </c>
      <c r="F7" s="35">
        <v>42075.72</v>
      </c>
      <c r="G7" s="35">
        <f>E7-C7</f>
        <v>214.64333333333343</v>
      </c>
      <c r="H7" s="54">
        <f>F22</f>
        <v>1731.456222222223</v>
      </c>
      <c r="I7" s="55">
        <f>H7+D7</f>
        <v>41231.456222222223</v>
      </c>
      <c r="J7" s="126"/>
      <c r="K7" s="46">
        <f>L7/12</f>
        <v>3506.31</v>
      </c>
      <c r="L7" s="35">
        <v>42075.72</v>
      </c>
      <c r="M7" s="35"/>
      <c r="N7" s="54">
        <f>M22</f>
        <v>42075.72</v>
      </c>
      <c r="O7" s="55">
        <f>I7+N7</f>
        <v>83307.176222222217</v>
      </c>
      <c r="P7" s="77">
        <f>Q7/12</f>
        <v>3890.76</v>
      </c>
      <c r="Q7" s="35">
        <v>46689.120000000003</v>
      </c>
      <c r="R7" s="35">
        <f>P7-K7</f>
        <v>384.45000000000027</v>
      </c>
      <c r="S7" s="78">
        <f>Q22</f>
        <v>3101.2300000000023</v>
      </c>
      <c r="T7" s="55">
        <f>O7+S7</f>
        <v>86408.406222222213</v>
      </c>
      <c r="U7" s="126"/>
      <c r="V7" s="46">
        <f>W7/12</f>
        <v>3890.76</v>
      </c>
      <c r="W7" s="35">
        <v>46689.120000000003</v>
      </c>
      <c r="X7" s="35"/>
      <c r="Y7" s="54">
        <f>X22</f>
        <v>46689.120000000017</v>
      </c>
      <c r="Z7" s="55">
        <f>T7+Y7</f>
        <v>133097.52622222222</v>
      </c>
      <c r="AA7" s="77">
        <f>AB7/12</f>
        <v>4118.05</v>
      </c>
      <c r="AB7" s="35">
        <v>49416.6</v>
      </c>
      <c r="AC7" s="35">
        <f>AA7-V7</f>
        <v>227.28999999999996</v>
      </c>
      <c r="AD7" s="78">
        <f>AB22</f>
        <v>1833.4726666666663</v>
      </c>
      <c r="AE7" s="55">
        <f>Z7+AD7</f>
        <v>134930.99888888889</v>
      </c>
    </row>
    <row r="8" spans="1:31" x14ac:dyDescent="0.25">
      <c r="B8" s="98" t="s">
        <v>18</v>
      </c>
      <c r="C8" s="98"/>
      <c r="D8" s="50"/>
      <c r="E8" s="97" t="s">
        <v>18</v>
      </c>
      <c r="F8" s="98"/>
      <c r="G8" s="36"/>
      <c r="H8" s="37"/>
      <c r="I8" s="56"/>
      <c r="J8" s="56"/>
      <c r="K8" s="97" t="s">
        <v>18</v>
      </c>
      <c r="L8" s="98"/>
      <c r="M8" s="36"/>
      <c r="N8" s="37"/>
      <c r="O8" s="56"/>
      <c r="P8" s="111" t="s">
        <v>18</v>
      </c>
      <c r="Q8" s="112"/>
      <c r="R8" s="113"/>
      <c r="S8" s="52"/>
      <c r="T8" s="56"/>
      <c r="U8" s="56"/>
      <c r="V8" s="97" t="s">
        <v>18</v>
      </c>
      <c r="W8" s="98"/>
      <c r="X8" s="36"/>
      <c r="Y8" s="37"/>
      <c r="Z8" s="56"/>
      <c r="AA8" s="111" t="s">
        <v>18</v>
      </c>
      <c r="AB8" s="112"/>
      <c r="AC8" s="113"/>
      <c r="AD8" s="52"/>
      <c r="AE8" s="56"/>
    </row>
    <row r="9" spans="1:31" s="42" customFormat="1" ht="45" x14ac:dyDescent="0.25">
      <c r="B9" s="38" t="s">
        <v>28</v>
      </c>
      <c r="C9" s="39" t="s">
        <v>20</v>
      </c>
      <c r="D9" s="51"/>
      <c r="E9" s="47" t="s">
        <v>19</v>
      </c>
      <c r="F9" s="40" t="s">
        <v>15</v>
      </c>
      <c r="G9" s="40" t="s">
        <v>20</v>
      </c>
      <c r="H9" s="41"/>
      <c r="I9" s="56"/>
      <c r="J9" s="56"/>
      <c r="K9" s="47" t="s">
        <v>19</v>
      </c>
      <c r="L9" s="40" t="s">
        <v>15</v>
      </c>
      <c r="M9" s="40" t="s">
        <v>20</v>
      </c>
      <c r="N9" s="41"/>
      <c r="O9" s="56"/>
      <c r="P9" s="79" t="s">
        <v>19</v>
      </c>
      <c r="Q9" s="40" t="s">
        <v>15</v>
      </c>
      <c r="R9" s="40" t="s">
        <v>20</v>
      </c>
      <c r="S9" s="80"/>
      <c r="T9" s="56"/>
      <c r="U9" s="56"/>
      <c r="V9" s="47" t="s">
        <v>19</v>
      </c>
      <c r="W9" s="40" t="s">
        <v>15</v>
      </c>
      <c r="X9" s="40" t="s">
        <v>20</v>
      </c>
      <c r="Y9" s="41"/>
      <c r="Z9" s="56"/>
      <c r="AA9" s="79" t="s">
        <v>19</v>
      </c>
      <c r="AB9" s="40" t="s">
        <v>15</v>
      </c>
      <c r="AC9" s="40" t="s">
        <v>20</v>
      </c>
      <c r="AD9" s="80"/>
      <c r="AE9" s="56"/>
    </row>
    <row r="10" spans="1:31" ht="15" customHeight="1" x14ac:dyDescent="0.25">
      <c r="A10" s="122" t="s">
        <v>58</v>
      </c>
      <c r="B10" s="99" t="s">
        <v>27</v>
      </c>
      <c r="C10" s="35">
        <f>$D$7/12</f>
        <v>3291.6666666666665</v>
      </c>
      <c r="D10" s="50"/>
      <c r="E10" s="88" t="s">
        <v>27</v>
      </c>
      <c r="F10" s="44">
        <f>0</f>
        <v>0</v>
      </c>
      <c r="G10" s="44">
        <f>F10+C10</f>
        <v>3291.6666666666665</v>
      </c>
      <c r="H10" s="43"/>
      <c r="I10" s="56"/>
      <c r="J10" s="124" t="s">
        <v>71</v>
      </c>
      <c r="K10" s="88" t="s">
        <v>38</v>
      </c>
      <c r="L10" s="44">
        <v>0</v>
      </c>
      <c r="M10" s="44">
        <f>$K$7</f>
        <v>3506.31</v>
      </c>
      <c r="N10" s="43"/>
      <c r="O10" s="56"/>
      <c r="P10" s="108" t="s">
        <v>38</v>
      </c>
      <c r="Q10" s="44"/>
      <c r="R10" s="44">
        <f>M10+Q10</f>
        <v>3506.31</v>
      </c>
      <c r="S10" s="81"/>
      <c r="T10" s="56"/>
      <c r="U10" s="124" t="s">
        <v>87</v>
      </c>
      <c r="V10" s="88" t="s">
        <v>86</v>
      </c>
      <c r="W10" s="44">
        <v>0</v>
      </c>
      <c r="X10" s="44">
        <f>$V$7</f>
        <v>3890.76</v>
      </c>
      <c r="Y10" s="43"/>
      <c r="Z10" s="56"/>
      <c r="AA10" s="108" t="s">
        <v>86</v>
      </c>
      <c r="AB10" s="44"/>
      <c r="AC10" s="44">
        <f>X10+AB10</f>
        <v>3890.76</v>
      </c>
      <c r="AD10" s="81"/>
      <c r="AE10" s="56"/>
    </row>
    <row r="11" spans="1:31" ht="15" customHeight="1" x14ac:dyDescent="0.25">
      <c r="A11" s="122" t="s">
        <v>59</v>
      </c>
      <c r="B11" s="99"/>
      <c r="C11" s="35">
        <f t="shared" ref="C11:C21" si="0">$D$7/12</f>
        <v>3291.6666666666665</v>
      </c>
      <c r="D11" s="50"/>
      <c r="E11" s="89"/>
      <c r="F11" s="44">
        <v>0</v>
      </c>
      <c r="G11" s="44">
        <f t="shared" ref="G11:G21" si="1">F11+C11</f>
        <v>3291.6666666666665</v>
      </c>
      <c r="H11" s="43"/>
      <c r="I11" s="56"/>
      <c r="J11" s="124" t="s">
        <v>72</v>
      </c>
      <c r="K11" s="89"/>
      <c r="L11" s="44">
        <v>0</v>
      </c>
      <c r="M11" s="44">
        <f t="shared" ref="M11:M21" si="2">$K$7</f>
        <v>3506.31</v>
      </c>
      <c r="N11" s="43"/>
      <c r="O11" s="56"/>
      <c r="P11" s="109"/>
      <c r="Q11" s="44"/>
      <c r="R11" s="44">
        <f t="shared" ref="R11:R21" si="3">M11+Q11</f>
        <v>3506.31</v>
      </c>
      <c r="S11" s="81"/>
      <c r="T11" s="56"/>
      <c r="U11" s="124" t="s">
        <v>88</v>
      </c>
      <c r="V11" s="89"/>
      <c r="W11" s="44">
        <v>0</v>
      </c>
      <c r="X11" s="44">
        <f t="shared" ref="X11:X21" si="4">$V$7</f>
        <v>3890.76</v>
      </c>
      <c r="Y11" s="43"/>
      <c r="Z11" s="56"/>
      <c r="AA11" s="109"/>
      <c r="AB11" s="44"/>
      <c r="AC11" s="44">
        <f t="shared" ref="AC11:AC21" si="5">X11+AB11</f>
        <v>3890.76</v>
      </c>
      <c r="AD11" s="81"/>
      <c r="AE11" s="56"/>
    </row>
    <row r="12" spans="1:31" ht="15" customHeight="1" x14ac:dyDescent="0.25">
      <c r="A12" s="122" t="s">
        <v>60</v>
      </c>
      <c r="B12" s="99"/>
      <c r="C12" s="35">
        <f t="shared" si="0"/>
        <v>3291.6666666666665</v>
      </c>
      <c r="D12" s="50"/>
      <c r="E12" s="89"/>
      <c r="F12" s="44">
        <v>0</v>
      </c>
      <c r="G12" s="44">
        <f t="shared" si="1"/>
        <v>3291.6666666666665</v>
      </c>
      <c r="H12" s="43"/>
      <c r="I12" s="56"/>
      <c r="J12" s="124" t="s">
        <v>73</v>
      </c>
      <c r="K12" s="89"/>
      <c r="L12" s="44">
        <v>0</v>
      </c>
      <c r="M12" s="44">
        <f t="shared" si="2"/>
        <v>3506.31</v>
      </c>
      <c r="N12" s="43"/>
      <c r="O12" s="56"/>
      <c r="P12" s="109"/>
      <c r="Q12" s="44"/>
      <c r="R12" s="44">
        <f t="shared" si="3"/>
        <v>3506.31</v>
      </c>
      <c r="S12" s="81"/>
      <c r="T12" s="56"/>
      <c r="U12" s="124" t="s">
        <v>89</v>
      </c>
      <c r="V12" s="89"/>
      <c r="W12" s="44">
        <v>0</v>
      </c>
      <c r="X12" s="44">
        <f t="shared" si="4"/>
        <v>3890.76</v>
      </c>
      <c r="Y12" s="43"/>
      <c r="Z12" s="56"/>
      <c r="AA12" s="109"/>
      <c r="AB12" s="44"/>
      <c r="AC12" s="44">
        <f t="shared" si="5"/>
        <v>3890.76</v>
      </c>
      <c r="AD12" s="81"/>
      <c r="AE12" s="56"/>
    </row>
    <row r="13" spans="1:31" ht="15" customHeight="1" x14ac:dyDescent="0.25">
      <c r="A13" s="122" t="s">
        <v>61</v>
      </c>
      <c r="B13" s="99"/>
      <c r="C13" s="35">
        <f t="shared" si="0"/>
        <v>3291.6666666666665</v>
      </c>
      <c r="D13" s="50"/>
      <c r="E13" s="89"/>
      <c r="F13" s="44">
        <f>G7/30*2</f>
        <v>14.309555555555562</v>
      </c>
      <c r="G13" s="44">
        <f t="shared" si="1"/>
        <v>3305.9762222222221</v>
      </c>
      <c r="H13" s="43"/>
      <c r="I13" s="56"/>
      <c r="J13" s="124" t="s">
        <v>74</v>
      </c>
      <c r="K13" s="89"/>
      <c r="L13" s="44">
        <v>0</v>
      </c>
      <c r="M13" s="44">
        <f t="shared" si="2"/>
        <v>3506.31</v>
      </c>
      <c r="N13" s="43"/>
      <c r="O13" s="56"/>
      <c r="P13" s="109"/>
      <c r="Q13" s="44">
        <f>R7/30*2</f>
        <v>25.630000000000017</v>
      </c>
      <c r="R13" s="44">
        <f t="shared" si="3"/>
        <v>3531.94</v>
      </c>
      <c r="S13" s="81"/>
      <c r="T13" s="56"/>
      <c r="U13" s="124" t="s">
        <v>98</v>
      </c>
      <c r="V13" s="89"/>
      <c r="W13" s="44">
        <v>0</v>
      </c>
      <c r="X13" s="44">
        <f t="shared" si="4"/>
        <v>3890.76</v>
      </c>
      <c r="Y13" s="43"/>
      <c r="Z13" s="56"/>
      <c r="AA13" s="109"/>
      <c r="AB13" s="44">
        <f>AC7/30*2</f>
        <v>15.152666666666665</v>
      </c>
      <c r="AC13" s="44">
        <f>X13+AB13</f>
        <v>3905.9126666666671</v>
      </c>
      <c r="AD13" s="81"/>
      <c r="AE13" s="56"/>
    </row>
    <row r="14" spans="1:31" ht="15" customHeight="1" x14ac:dyDescent="0.25">
      <c r="A14" s="122" t="s">
        <v>62</v>
      </c>
      <c r="B14" s="99"/>
      <c r="C14" s="35">
        <f t="shared" si="0"/>
        <v>3291.6666666666665</v>
      </c>
      <c r="D14" s="50"/>
      <c r="E14" s="89"/>
      <c r="F14" s="44">
        <f>$G$7</f>
        <v>214.64333333333343</v>
      </c>
      <c r="G14" s="44">
        <f t="shared" si="1"/>
        <v>3506.31</v>
      </c>
      <c r="H14" s="43"/>
      <c r="I14" s="56"/>
      <c r="J14" s="124" t="s">
        <v>75</v>
      </c>
      <c r="K14" s="89"/>
      <c r="L14" s="44">
        <v>0</v>
      </c>
      <c r="M14" s="44">
        <f t="shared" si="2"/>
        <v>3506.31</v>
      </c>
      <c r="N14" s="43"/>
      <c r="O14" s="56"/>
      <c r="P14" s="109"/>
      <c r="Q14" s="44">
        <f>$R$7</f>
        <v>384.45000000000027</v>
      </c>
      <c r="R14" s="44">
        <f t="shared" si="3"/>
        <v>3890.76</v>
      </c>
      <c r="S14" s="81"/>
      <c r="T14" s="56"/>
      <c r="U14" s="124" t="s">
        <v>90</v>
      </c>
      <c r="V14" s="89"/>
      <c r="W14" s="44">
        <v>0</v>
      </c>
      <c r="X14" s="44">
        <f t="shared" si="4"/>
        <v>3890.76</v>
      </c>
      <c r="Y14" s="43"/>
      <c r="Z14" s="56"/>
      <c r="AA14" s="109"/>
      <c r="AB14" s="44">
        <f>$AC$7</f>
        <v>227.28999999999996</v>
      </c>
      <c r="AC14" s="44">
        <f t="shared" si="5"/>
        <v>4118.05</v>
      </c>
      <c r="AD14" s="81"/>
      <c r="AE14" s="56"/>
    </row>
    <row r="15" spans="1:31" ht="15" customHeight="1" x14ac:dyDescent="0.25">
      <c r="A15" s="122" t="s">
        <v>63</v>
      </c>
      <c r="B15" s="99"/>
      <c r="C15" s="35">
        <f t="shared" si="0"/>
        <v>3291.6666666666665</v>
      </c>
      <c r="D15" s="50"/>
      <c r="E15" s="89"/>
      <c r="F15" s="44">
        <f t="shared" ref="F15:F21" si="6">$G$7</f>
        <v>214.64333333333343</v>
      </c>
      <c r="G15" s="44">
        <f t="shared" si="1"/>
        <v>3506.31</v>
      </c>
      <c r="H15" s="43"/>
      <c r="I15" s="56"/>
      <c r="J15" s="124" t="s">
        <v>76</v>
      </c>
      <c r="K15" s="89"/>
      <c r="L15" s="44">
        <v>0</v>
      </c>
      <c r="M15" s="44">
        <f t="shared" si="2"/>
        <v>3506.31</v>
      </c>
      <c r="N15" s="43"/>
      <c r="O15" s="56"/>
      <c r="P15" s="109"/>
      <c r="Q15" s="44">
        <f t="shared" ref="Q15:Q21" si="7">$R$7</f>
        <v>384.45000000000027</v>
      </c>
      <c r="R15" s="44">
        <f t="shared" si="3"/>
        <v>3890.76</v>
      </c>
      <c r="S15" s="81"/>
      <c r="T15" s="56"/>
      <c r="U15" s="124" t="s">
        <v>91</v>
      </c>
      <c r="V15" s="89"/>
      <c r="W15" s="44">
        <v>0</v>
      </c>
      <c r="X15" s="44">
        <f t="shared" si="4"/>
        <v>3890.76</v>
      </c>
      <c r="Y15" s="43"/>
      <c r="Z15" s="56"/>
      <c r="AA15" s="109"/>
      <c r="AB15" s="44">
        <f t="shared" ref="AB15:AB22" si="8">$AC$7</f>
        <v>227.28999999999996</v>
      </c>
      <c r="AC15" s="44">
        <f t="shared" si="5"/>
        <v>4118.05</v>
      </c>
      <c r="AD15" s="81"/>
      <c r="AE15" s="56"/>
    </row>
    <row r="16" spans="1:31" ht="15" customHeight="1" x14ac:dyDescent="0.25">
      <c r="A16" s="122" t="s">
        <v>64</v>
      </c>
      <c r="B16" s="99"/>
      <c r="C16" s="35">
        <f t="shared" si="0"/>
        <v>3291.6666666666665</v>
      </c>
      <c r="D16" s="50"/>
      <c r="E16" s="89"/>
      <c r="F16" s="44">
        <f t="shared" si="6"/>
        <v>214.64333333333343</v>
      </c>
      <c r="G16" s="44">
        <f t="shared" si="1"/>
        <v>3506.31</v>
      </c>
      <c r="H16" s="43"/>
      <c r="I16" s="56"/>
      <c r="J16" s="124" t="s">
        <v>77</v>
      </c>
      <c r="K16" s="89"/>
      <c r="L16" s="44">
        <v>0</v>
      </c>
      <c r="M16" s="44">
        <f t="shared" si="2"/>
        <v>3506.31</v>
      </c>
      <c r="N16" s="43"/>
      <c r="O16" s="56"/>
      <c r="P16" s="109"/>
      <c r="Q16" s="44">
        <f t="shared" si="7"/>
        <v>384.45000000000027</v>
      </c>
      <c r="R16" s="44">
        <f t="shared" si="3"/>
        <v>3890.76</v>
      </c>
      <c r="S16" s="81"/>
      <c r="T16" s="56"/>
      <c r="U16" s="124" t="s">
        <v>92</v>
      </c>
      <c r="V16" s="89"/>
      <c r="W16" s="44">
        <v>0</v>
      </c>
      <c r="X16" s="44">
        <f t="shared" si="4"/>
        <v>3890.76</v>
      </c>
      <c r="Y16" s="43"/>
      <c r="Z16" s="56"/>
      <c r="AA16" s="109"/>
      <c r="AB16" s="44">
        <f t="shared" si="8"/>
        <v>227.28999999999996</v>
      </c>
      <c r="AC16" s="44">
        <f t="shared" si="5"/>
        <v>4118.05</v>
      </c>
      <c r="AD16" s="81"/>
      <c r="AE16" s="56"/>
    </row>
    <row r="17" spans="1:31" ht="15" customHeight="1" x14ac:dyDescent="0.25">
      <c r="A17" s="122" t="s">
        <v>65</v>
      </c>
      <c r="B17" s="99"/>
      <c r="C17" s="35">
        <f t="shared" si="0"/>
        <v>3291.6666666666665</v>
      </c>
      <c r="D17" s="50"/>
      <c r="E17" s="89"/>
      <c r="F17" s="44">
        <f t="shared" si="6"/>
        <v>214.64333333333343</v>
      </c>
      <c r="G17" s="44">
        <f t="shared" si="1"/>
        <v>3506.31</v>
      </c>
      <c r="H17" s="43"/>
      <c r="I17" s="56"/>
      <c r="J17" s="124" t="s">
        <v>78</v>
      </c>
      <c r="K17" s="89"/>
      <c r="L17" s="44">
        <v>0</v>
      </c>
      <c r="M17" s="44">
        <f t="shared" si="2"/>
        <v>3506.31</v>
      </c>
      <c r="N17" s="43"/>
      <c r="O17" s="56"/>
      <c r="P17" s="109"/>
      <c r="Q17" s="44">
        <f t="shared" si="7"/>
        <v>384.45000000000027</v>
      </c>
      <c r="R17" s="44">
        <f t="shared" si="3"/>
        <v>3890.76</v>
      </c>
      <c r="S17" s="81"/>
      <c r="T17" s="56"/>
      <c r="U17" s="124" t="s">
        <v>93</v>
      </c>
      <c r="V17" s="89"/>
      <c r="W17" s="44">
        <v>0</v>
      </c>
      <c r="X17" s="44">
        <f t="shared" si="4"/>
        <v>3890.76</v>
      </c>
      <c r="Y17" s="43"/>
      <c r="Z17" s="56"/>
      <c r="AA17" s="109"/>
      <c r="AB17" s="44">
        <f t="shared" si="8"/>
        <v>227.28999999999996</v>
      </c>
      <c r="AC17" s="44">
        <f t="shared" si="5"/>
        <v>4118.05</v>
      </c>
      <c r="AD17" s="81"/>
      <c r="AE17" s="56"/>
    </row>
    <row r="18" spans="1:31" ht="15" customHeight="1" x14ac:dyDescent="0.25">
      <c r="A18" s="122" t="s">
        <v>66</v>
      </c>
      <c r="B18" s="99"/>
      <c r="C18" s="35">
        <f t="shared" si="0"/>
        <v>3291.6666666666665</v>
      </c>
      <c r="D18" s="50"/>
      <c r="E18" s="89"/>
      <c r="F18" s="44">
        <f t="shared" si="6"/>
        <v>214.64333333333343</v>
      </c>
      <c r="G18" s="44">
        <f t="shared" si="1"/>
        <v>3506.31</v>
      </c>
      <c r="H18" s="43"/>
      <c r="I18" s="56"/>
      <c r="J18" s="124" t="s">
        <v>79</v>
      </c>
      <c r="K18" s="89"/>
      <c r="L18" s="44">
        <v>0</v>
      </c>
      <c r="M18" s="44">
        <f t="shared" si="2"/>
        <v>3506.31</v>
      </c>
      <c r="N18" s="43"/>
      <c r="O18" s="56"/>
      <c r="P18" s="109"/>
      <c r="Q18" s="44">
        <f t="shared" si="7"/>
        <v>384.45000000000027</v>
      </c>
      <c r="R18" s="44">
        <f t="shared" si="3"/>
        <v>3890.76</v>
      </c>
      <c r="S18" s="81"/>
      <c r="T18" s="56"/>
      <c r="U18" s="124" t="s">
        <v>94</v>
      </c>
      <c r="V18" s="89"/>
      <c r="W18" s="44">
        <v>0</v>
      </c>
      <c r="X18" s="44">
        <f t="shared" si="4"/>
        <v>3890.76</v>
      </c>
      <c r="Y18" s="43"/>
      <c r="Z18" s="56"/>
      <c r="AA18" s="109"/>
      <c r="AB18" s="44">
        <f t="shared" si="8"/>
        <v>227.28999999999996</v>
      </c>
      <c r="AC18" s="44">
        <f t="shared" si="5"/>
        <v>4118.05</v>
      </c>
      <c r="AD18" s="81"/>
      <c r="AE18" s="56"/>
    </row>
    <row r="19" spans="1:31" ht="15" customHeight="1" x14ac:dyDescent="0.25">
      <c r="A19" s="122" t="s">
        <v>67</v>
      </c>
      <c r="B19" s="99"/>
      <c r="C19" s="35">
        <f t="shared" si="0"/>
        <v>3291.6666666666665</v>
      </c>
      <c r="D19" s="50"/>
      <c r="E19" s="89"/>
      <c r="F19" s="44">
        <f t="shared" si="6"/>
        <v>214.64333333333343</v>
      </c>
      <c r="G19" s="44">
        <f t="shared" si="1"/>
        <v>3506.31</v>
      </c>
      <c r="H19" s="43"/>
      <c r="I19" s="56"/>
      <c r="J19" s="124" t="s">
        <v>80</v>
      </c>
      <c r="K19" s="89"/>
      <c r="L19" s="44">
        <v>0</v>
      </c>
      <c r="M19" s="44">
        <f t="shared" si="2"/>
        <v>3506.31</v>
      </c>
      <c r="N19" s="43"/>
      <c r="O19" s="56"/>
      <c r="P19" s="109"/>
      <c r="Q19" s="44">
        <f t="shared" si="7"/>
        <v>384.45000000000027</v>
      </c>
      <c r="R19" s="44">
        <f t="shared" si="3"/>
        <v>3890.76</v>
      </c>
      <c r="S19" s="81"/>
      <c r="T19" s="56"/>
      <c r="U19" s="124" t="s">
        <v>95</v>
      </c>
      <c r="V19" s="89"/>
      <c r="W19" s="44">
        <v>0</v>
      </c>
      <c r="X19" s="44">
        <f t="shared" si="4"/>
        <v>3890.76</v>
      </c>
      <c r="Y19" s="43"/>
      <c r="Z19" s="56"/>
      <c r="AA19" s="109"/>
      <c r="AB19" s="44">
        <f t="shared" si="8"/>
        <v>227.28999999999996</v>
      </c>
      <c r="AC19" s="44">
        <f t="shared" si="5"/>
        <v>4118.05</v>
      </c>
      <c r="AD19" s="81"/>
      <c r="AE19" s="56"/>
    </row>
    <row r="20" spans="1:31" ht="15" customHeight="1" x14ac:dyDescent="0.25">
      <c r="A20" s="122" t="s">
        <v>68</v>
      </c>
      <c r="B20" s="99"/>
      <c r="C20" s="35">
        <f t="shared" si="0"/>
        <v>3291.6666666666665</v>
      </c>
      <c r="D20" s="50"/>
      <c r="E20" s="89"/>
      <c r="F20" s="44">
        <f t="shared" si="6"/>
        <v>214.64333333333343</v>
      </c>
      <c r="G20" s="44">
        <f t="shared" si="1"/>
        <v>3506.31</v>
      </c>
      <c r="H20" s="43"/>
      <c r="I20" s="56"/>
      <c r="J20" s="124" t="s">
        <v>81</v>
      </c>
      <c r="K20" s="89"/>
      <c r="L20" s="44">
        <v>0</v>
      </c>
      <c r="M20" s="44">
        <f t="shared" si="2"/>
        <v>3506.31</v>
      </c>
      <c r="N20" s="43"/>
      <c r="O20" s="56"/>
      <c r="P20" s="109"/>
      <c r="Q20" s="44">
        <f t="shared" si="7"/>
        <v>384.45000000000027</v>
      </c>
      <c r="R20" s="44">
        <f t="shared" si="3"/>
        <v>3890.76</v>
      </c>
      <c r="S20" s="81"/>
      <c r="T20" s="56"/>
      <c r="U20" s="124" t="s">
        <v>96</v>
      </c>
      <c r="V20" s="89"/>
      <c r="W20" s="44">
        <v>0</v>
      </c>
      <c r="X20" s="44">
        <f t="shared" si="4"/>
        <v>3890.76</v>
      </c>
      <c r="Y20" s="43"/>
      <c r="Z20" s="56"/>
      <c r="AA20" s="109"/>
      <c r="AB20" s="44">
        <f t="shared" si="8"/>
        <v>227.28999999999996</v>
      </c>
      <c r="AC20" s="44">
        <f t="shared" si="5"/>
        <v>4118.05</v>
      </c>
      <c r="AD20" s="81"/>
      <c r="AE20" s="56"/>
    </row>
    <row r="21" spans="1:31" ht="15" customHeight="1" x14ac:dyDescent="0.25">
      <c r="A21" s="122" t="s">
        <v>69</v>
      </c>
      <c r="B21" s="99"/>
      <c r="C21" s="35">
        <f t="shared" si="0"/>
        <v>3291.6666666666665</v>
      </c>
      <c r="D21" s="50"/>
      <c r="E21" s="89"/>
      <c r="F21" s="72">
        <f t="shared" si="6"/>
        <v>214.64333333333343</v>
      </c>
      <c r="G21" s="44">
        <f t="shared" si="1"/>
        <v>3506.31</v>
      </c>
      <c r="H21" s="43"/>
      <c r="I21" s="56"/>
      <c r="J21" s="124" t="s">
        <v>82</v>
      </c>
      <c r="K21" s="89"/>
      <c r="L21" s="72">
        <v>0</v>
      </c>
      <c r="M21" s="44">
        <f t="shared" si="2"/>
        <v>3506.31</v>
      </c>
      <c r="N21" s="43"/>
      <c r="O21" s="56"/>
      <c r="P21" s="110"/>
      <c r="Q21" s="44">
        <f t="shared" si="7"/>
        <v>384.45000000000027</v>
      </c>
      <c r="R21" s="44">
        <f t="shared" si="3"/>
        <v>3890.76</v>
      </c>
      <c r="S21" s="81"/>
      <c r="T21" s="56"/>
      <c r="U21" s="124" t="s">
        <v>97</v>
      </c>
      <c r="V21" s="89"/>
      <c r="W21" s="72">
        <v>0</v>
      </c>
      <c r="X21" s="44">
        <f t="shared" si="4"/>
        <v>3890.76</v>
      </c>
      <c r="Y21" s="43"/>
      <c r="Z21" s="56"/>
      <c r="AA21" s="110"/>
      <c r="AB21" s="44">
        <f t="shared" si="8"/>
        <v>227.28999999999996</v>
      </c>
      <c r="AC21" s="44">
        <f t="shared" si="5"/>
        <v>4118.05</v>
      </c>
      <c r="AD21" s="81"/>
      <c r="AE21" s="56"/>
    </row>
    <row r="22" spans="1:31" ht="15" customHeight="1" x14ac:dyDescent="0.25">
      <c r="B22" s="57"/>
      <c r="C22" s="59">
        <f>SUM(C10:C21)</f>
        <v>39500</v>
      </c>
      <c r="E22" s="74"/>
      <c r="F22" s="60">
        <f>SUM(F10:F21)</f>
        <v>1731.456222222223</v>
      </c>
      <c r="G22" s="60">
        <f>SUM(G10:G21)</f>
        <v>41231.456222222223</v>
      </c>
      <c r="H22" s="73"/>
      <c r="I22" s="52"/>
      <c r="J22" s="56"/>
      <c r="K22" s="123"/>
      <c r="L22" s="60">
        <v>0</v>
      </c>
      <c r="M22" s="60">
        <f>SUM(M10:M21)</f>
        <v>42075.72</v>
      </c>
      <c r="N22" s="73"/>
      <c r="O22" s="52"/>
      <c r="P22" s="74"/>
      <c r="Q22" s="60">
        <f>SUM(Q13:Q21)</f>
        <v>3101.2300000000023</v>
      </c>
      <c r="R22" s="60">
        <f>SUM(R10:R21)</f>
        <v>45176.950000000012</v>
      </c>
      <c r="S22" s="73"/>
      <c r="T22" s="52"/>
      <c r="U22" s="56"/>
      <c r="V22" s="123"/>
      <c r="W22" s="60">
        <v>0</v>
      </c>
      <c r="X22" s="60">
        <f>SUM(X10:X21)</f>
        <v>46689.120000000017</v>
      </c>
      <c r="Y22" s="73"/>
      <c r="Z22" s="52"/>
      <c r="AA22" s="74"/>
      <c r="AB22" s="44">
        <f>SUM(AB13:AB21)</f>
        <v>1833.4726666666663</v>
      </c>
      <c r="AC22" s="60">
        <f>SUM(AC10:AC21)</f>
        <v>48522.592666666678</v>
      </c>
      <c r="AD22" s="73"/>
      <c r="AE22" s="52"/>
    </row>
    <row r="23" spans="1:31" ht="15" customHeight="1" x14ac:dyDescent="0.25">
      <c r="AB23" s="43"/>
    </row>
    <row r="24" spans="1:31" ht="15" customHeight="1" x14ac:dyDescent="0.25"/>
    <row r="25" spans="1:31" ht="15" customHeight="1" x14ac:dyDescent="0.25"/>
    <row r="27" spans="1:31" ht="11.25" customHeight="1" x14ac:dyDescent="0.25"/>
  </sheetData>
  <mergeCells count="36">
    <mergeCell ref="AA10:AA21"/>
    <mergeCell ref="AA3:AD3"/>
    <mergeCell ref="AE3:AE6"/>
    <mergeCell ref="AA4:AD4"/>
    <mergeCell ref="AA5:AD5"/>
    <mergeCell ref="AA8:AC8"/>
    <mergeCell ref="Z3:Z6"/>
    <mergeCell ref="V4:Y4"/>
    <mergeCell ref="V5:Y5"/>
    <mergeCell ref="V8:W8"/>
    <mergeCell ref="V10:V21"/>
    <mergeCell ref="T3:T6"/>
    <mergeCell ref="P8:R8"/>
    <mergeCell ref="P3:S3"/>
    <mergeCell ref="P4:S4"/>
    <mergeCell ref="P5:S5"/>
    <mergeCell ref="P10:P21"/>
    <mergeCell ref="V3:Y3"/>
    <mergeCell ref="K10:K21"/>
    <mergeCell ref="K3:N3"/>
    <mergeCell ref="O3:O6"/>
    <mergeCell ref="K4:N4"/>
    <mergeCell ref="K5:N5"/>
    <mergeCell ref="K8:L8"/>
    <mergeCell ref="B3:D3"/>
    <mergeCell ref="E10:E21"/>
    <mergeCell ref="E3:H3"/>
    <mergeCell ref="I3:I6"/>
    <mergeCell ref="E4:H4"/>
    <mergeCell ref="E5:H5"/>
    <mergeCell ref="E8:F8"/>
    <mergeCell ref="B10:B21"/>
    <mergeCell ref="B6:B7"/>
    <mergeCell ref="B8:C8"/>
    <mergeCell ref="B4:D4"/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Joao Marcos Cancado Braga</cp:lastModifiedBy>
  <dcterms:created xsi:type="dcterms:W3CDTF">2018-03-05T11:36:05Z</dcterms:created>
  <dcterms:modified xsi:type="dcterms:W3CDTF">2023-08-30T13:24:45Z</dcterms:modified>
</cp:coreProperties>
</file>