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I6" i="3" l="1"/>
  <c r="I5" i="3"/>
  <c r="I9" i="3"/>
  <c r="J13" i="3"/>
  <c r="J9" i="3"/>
  <c r="K9" i="3" s="1"/>
  <c r="L9" i="3" s="1"/>
  <c r="J12" i="3" s="1"/>
  <c r="K12" i="3" s="1"/>
  <c r="F13" i="3" l="1"/>
  <c r="G13" i="3" s="1"/>
  <c r="F9" i="3"/>
  <c r="G9" i="3" s="1"/>
  <c r="H9" i="3" s="1"/>
  <c r="F12" i="3" s="1"/>
  <c r="G12" i="3" s="1"/>
  <c r="E6" i="3"/>
  <c r="E5" i="3"/>
  <c r="D9" i="3" l="1"/>
  <c r="C12" i="3" s="1"/>
  <c r="C13" i="3" l="1"/>
  <c r="G4" i="4" l="1"/>
  <c r="G6" i="4" s="1"/>
  <c r="B2" i="4" l="1"/>
  <c r="J137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<sst xmlns="http://schemas.openxmlformats.org/spreadsheetml/2006/main" count="56" uniqueCount="39">
  <si>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</si>
  <si>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</si>
  <si>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</si>
  <si>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</si>
  <si>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</si>
  <si>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</si>
  <si>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</si>
  <si>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</si>
  <si>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</si>
  <si>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</si>
  <si>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</si>
  <si>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</si>
  <si>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</si>
  <si>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</si>
  <si>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</si>
  <si>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</si>
  <si>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</si>
  <si>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</si>
  <si>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</si>
  <si>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</si>
  <si>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</si>
  <si>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128.2022</t>
  </si>
  <si>
    <t>01/01/2023 A 31/12/2023</t>
  </si>
  <si>
    <t>23212.001898/2022-67</t>
  </si>
  <si>
    <t>Contratação de serviço de fornecimento de tronco SIP para interligação com o PABX do IFMG campus Governador Valadares com o intuito de fazer e receber ligações. As ligações devem ser ilimitadas de fixo para fixo, e de fixo para móvel, sem custo adicional ao valor da mensalidade. Deve haver portabilidade de pelo menos 1 (um) dos números fixos utilizados atualmente pelo IFMG campus Governador Valadares, que será prestado nas condições estabelecidas no Termo de Referência, anexos à Dispensa de Licitação nº 657/2022</t>
  </si>
  <si>
    <t>01/01/2024 A 31/12/2024</t>
  </si>
  <si>
    <t>23212.001410/2023-82</t>
  </si>
  <si>
    <t>Prorrogação</t>
  </si>
  <si>
    <t>ADITIVO 001/2023 - PRORROGAÇÃO</t>
  </si>
  <si>
    <t>Novo valor Mensal</t>
  </si>
  <si>
    <t>Novo valor Anual</t>
  </si>
  <si>
    <t>Diferença Global</t>
  </si>
  <si>
    <t>Valor do Termo</t>
  </si>
  <si>
    <t>Diferença</t>
  </si>
  <si>
    <t>Dias</t>
  </si>
  <si>
    <t>2º</t>
  </si>
  <si>
    <t>23212.001488/2023-05</t>
  </si>
  <si>
    <t>APOSTILAMENTO 001/2023 - REAJUSTE</t>
  </si>
  <si>
    <t>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</si>
</sst>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&quot;R$ &quot;* #,##0.00_-;&quot;-R$ &quot;* #,##0.00_-;_-&quot;R$ &quot;* \-??_-;_-@_-"/>
    <numFmt numFmtId="168" formatCode="&quot;R$ &quot;#,##0.00;[Red]&quot;-R$ &quot;#,##0.00"/>
    <numFmt numFmtId="169" formatCode="_-&quot;R$&quot;* #,##0.00_-;&quot;-R$&quot;* #,##0.00_-;_-&quot;R$&quot;* \-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D9F1"/>
        <bgColor rgb="FFDDDDDD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 applyProtection="1"/>
    <xf numFmtId="168" fontId="0" fillId="0" borderId="1" xfId="1" applyNumberFormat="1" applyFont="1" applyBorder="1" applyAlignment="1" applyProtection="1"/>
    <xf numFmtId="0" fontId="13" fillId="8" borderId="1" xfId="0" applyFont="1" applyFill="1" applyBorder="1" applyAlignment="1">
      <alignment horizontal="center"/>
    </xf>
    <xf numFmtId="167" fontId="0" fillId="0" borderId="0" xfId="0" applyNumberFormat="1" applyBorder="1" applyAlignment="1"/>
    <xf numFmtId="44" fontId="12" fillId="0" borderId="1" xfId="1" applyFont="1" applyBorder="1" applyAlignment="1" applyProtection="1">
      <alignment horizontal="center" vertical="center"/>
    </xf>
    <xf numFmtId="44" fontId="12" fillId="0" borderId="1" xfId="1" applyFont="1" applyBorder="1" applyAlignment="1" applyProtection="1">
      <alignment horizontal="center" vertical="center" wrapText="1"/>
    </xf>
    <xf numFmtId="44" fontId="0" fillId="0" borderId="1" xfId="1" applyFont="1" applyBorder="1" applyAlignment="1" applyProtection="1">
      <alignment horizontal="center" vertical="center"/>
    </xf>
    <xf numFmtId="169" fontId="0" fillId="0" borderId="1" xfId="0" applyNumberFormat="1" applyBorder="1"/>
    <xf numFmtId="0" fontId="0" fillId="0" borderId="6" xfId="0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14" fontId="12" fillId="6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F6" sqref="F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73"/>
      <c r="J3" s="73"/>
    </row>
    <row r="4" spans="2:10" x14ac:dyDescent="0.25">
      <c r="B4" s="22" t="s">
        <v>3</v>
      </c>
      <c r="C4" s="19"/>
      <c r="D4" s="23" t="s">
        <v>22</v>
      </c>
      <c r="E4" s="19">
        <v>4908</v>
      </c>
      <c r="F4" s="20"/>
      <c r="G4" s="21"/>
      <c r="H4" s="23" t="s">
        <v>23</v>
      </c>
      <c r="I4" s="5"/>
    </row>
    <row r="5" spans="2:10" x14ac:dyDescent="0.25">
      <c r="B5" s="61" t="s">
        <v>28</v>
      </c>
      <c r="C5" s="19" t="s">
        <v>27</v>
      </c>
      <c r="D5" s="23" t="s">
        <v>25</v>
      </c>
      <c r="E5" s="19">
        <v>4908</v>
      </c>
      <c r="F5" s="20"/>
      <c r="G5" s="21"/>
      <c r="H5" s="23" t="s">
        <v>26</v>
      </c>
      <c r="I5" s="5"/>
    </row>
    <row r="6" spans="2:10" x14ac:dyDescent="0.25">
      <c r="B6" s="61" t="s">
        <v>37</v>
      </c>
      <c r="C6" s="19" t="s">
        <v>38</v>
      </c>
      <c r="D6" s="23" t="s">
        <v>25</v>
      </c>
      <c r="E6" s="19">
        <v>4979.88</v>
      </c>
      <c r="F6" s="20"/>
      <c r="G6" s="21"/>
      <c r="H6" s="23" t="s">
        <v>36</v>
      </c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74" t="s">
        <v>8</v>
      </c>
      <c r="C27" s="75"/>
      <c r="D27" s="76"/>
      <c r="E27" s="26">
        <f>SUM(E4:E26)</f>
        <v>14795.880000000001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7"/>
  <sheetViews>
    <sheetView showGridLines="0" zoomScale="110" zoomScaleNormal="110" workbookViewId="0">
      <selection activeCell="G4" sqref="G4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77" t="str">
        <f>'Resumo do Contrato'!B3</f>
        <v>CONTRATO 128.2022</v>
      </c>
      <c r="C2" s="77"/>
      <c r="D2" s="77"/>
      <c r="E2" s="77"/>
      <c r="F2" s="77"/>
      <c r="G2" s="77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150" x14ac:dyDescent="0.25">
      <c r="B4" s="57">
        <v>1</v>
      </c>
      <c r="C4" s="58" t="s">
        <v>24</v>
      </c>
      <c r="D4" s="59" t="s">
        <v>16</v>
      </c>
      <c r="E4" s="59">
        <v>12</v>
      </c>
      <c r="F4" s="60">
        <v>414.99</v>
      </c>
      <c r="G4" s="60">
        <f>E4*F4</f>
        <v>4979.88</v>
      </c>
    </row>
    <row r="5" spans="2:8" x14ac:dyDescent="0.25">
      <c r="B5" s="49"/>
      <c r="C5" s="53"/>
      <c r="D5" s="50"/>
      <c r="E5" s="50"/>
      <c r="F5" s="51"/>
      <c r="G5" s="51"/>
    </row>
    <row r="6" spans="2:8" x14ac:dyDescent="0.25">
      <c r="B6" s="78" t="s">
        <v>11</v>
      </c>
      <c r="C6" s="78"/>
      <c r="D6" s="78"/>
      <c r="E6" s="78"/>
      <c r="F6" s="78"/>
      <c r="G6" s="52">
        <f>SUM(G4:G4)</f>
        <v>4979.88</v>
      </c>
    </row>
    <row r="7" spans="2:8" x14ac:dyDescent="0.25">
      <c r="G7" s="44"/>
    </row>
    <row r="8" spans="2:8" x14ac:dyDescent="0.25">
      <c r="C8" s="44"/>
      <c r="H8"/>
    </row>
    <row r="9" spans="2:8" x14ac:dyDescent="0.25">
      <c r="C9" s="44"/>
      <c r="H9"/>
    </row>
    <row r="137" spans="10:10" x14ac:dyDescent="0.25">
      <c r="J137" s="44">
        <f>SUM(J106:J136)</f>
        <v>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tabSelected="1" zoomScale="85" zoomScaleNormal="85" workbookViewId="0">
      <selection activeCell="H19" sqref="H1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1.42578125" style="33" bestFit="1" customWidth="1"/>
    <col min="6" max="8" width="10.85546875" style="33" bestFit="1" customWidth="1"/>
    <col min="9" max="9" width="11.42578125" style="33" bestFit="1" customWidth="1"/>
    <col min="10" max="11" width="10.85546875" style="33" bestFit="1" customWidth="1"/>
    <col min="12" max="16384" width="9.140625" style="33"/>
  </cols>
  <sheetData>
    <row r="1" spans="2:12" s="47" customFormat="1" x14ac:dyDescent="0.25"/>
    <row r="2" spans="2:12" s="47" customFormat="1" x14ac:dyDescent="0.25"/>
    <row r="3" spans="2:12" s="48" customFormat="1" x14ac:dyDescent="0.25"/>
    <row r="4" spans="2:12" s="48" customFormat="1" x14ac:dyDescent="0.25"/>
    <row r="5" spans="2:12" s="34" customFormat="1" x14ac:dyDescent="0.25">
      <c r="B5" s="77" t="str">
        <f>'Resumo do Contrato'!B3</f>
        <v>CONTRATO 128.2022</v>
      </c>
      <c r="C5" s="77"/>
      <c r="D5" s="77"/>
      <c r="E5" s="79" t="str">
        <f>'Resumo do Contrato'!B5</f>
        <v>ADITIVO 001/2023 - PRORROGAÇÃO</v>
      </c>
      <c r="F5" s="79"/>
      <c r="G5" s="79"/>
      <c r="H5" s="79"/>
      <c r="I5" s="79" t="str">
        <f>'Resumo do Contrato'!B6</f>
        <v>APOSTILAMENTO 001/2023 - REAJUSTE</v>
      </c>
      <c r="J5" s="79"/>
      <c r="K5" s="79"/>
      <c r="L5" s="79"/>
    </row>
    <row r="6" spans="2:12" s="34" customFormat="1" x14ac:dyDescent="0.25">
      <c r="B6" s="83" t="str">
        <f>'Resumo do Contrato'!D4</f>
        <v>01/01/2023 A 31/12/2023</v>
      </c>
      <c r="C6" s="83"/>
      <c r="D6" s="83"/>
      <c r="E6" s="80" t="str">
        <f>'Resumo do Contrato'!D5</f>
        <v>01/01/2024 A 31/12/2024</v>
      </c>
      <c r="F6" s="79"/>
      <c r="G6" s="79"/>
      <c r="H6" s="79"/>
      <c r="I6" s="80" t="str">
        <f>'Resumo do Contrato'!D6</f>
        <v>01/01/2024 A 31/12/2024</v>
      </c>
      <c r="J6" s="79"/>
      <c r="K6" s="79"/>
      <c r="L6" s="79"/>
    </row>
    <row r="7" spans="2:12" s="34" customFormat="1" x14ac:dyDescent="0.25">
      <c r="B7" s="77"/>
      <c r="C7" s="77"/>
      <c r="D7" s="77"/>
      <c r="E7" s="79"/>
      <c r="F7" s="79"/>
      <c r="G7" s="79"/>
      <c r="H7" s="79"/>
      <c r="I7" s="79"/>
      <c r="J7" s="79"/>
      <c r="K7" s="79"/>
      <c r="L7" s="79"/>
    </row>
    <row r="8" spans="2:12" s="35" customFormat="1" ht="45" x14ac:dyDescent="0.25">
      <c r="B8" s="84"/>
      <c r="C8" s="36" t="s">
        <v>5</v>
      </c>
      <c r="D8" s="36" t="s">
        <v>0</v>
      </c>
      <c r="E8" s="62" t="s">
        <v>29</v>
      </c>
      <c r="F8" s="62" t="s">
        <v>30</v>
      </c>
      <c r="G8" s="62" t="s">
        <v>31</v>
      </c>
      <c r="H8" s="63" t="s">
        <v>32</v>
      </c>
      <c r="I8" s="62" t="s">
        <v>29</v>
      </c>
      <c r="J8" s="62" t="s">
        <v>30</v>
      </c>
      <c r="K8" s="62" t="s">
        <v>31</v>
      </c>
      <c r="L8" s="63" t="s">
        <v>32</v>
      </c>
    </row>
    <row r="9" spans="2:12" s="34" customFormat="1" x14ac:dyDescent="0.25">
      <c r="B9" s="84"/>
      <c r="C9" s="37">
        <v>409</v>
      </c>
      <c r="D9" s="54">
        <f>C9*12</f>
        <v>4908</v>
      </c>
      <c r="E9" s="64">
        <v>409</v>
      </c>
      <c r="F9" s="65">
        <f>E9*12</f>
        <v>4908</v>
      </c>
      <c r="G9" s="65">
        <f>F9-B9</f>
        <v>4908</v>
      </c>
      <c r="H9" s="65">
        <f>G9</f>
        <v>4908</v>
      </c>
      <c r="I9" s="64">
        <f>414.99</f>
        <v>414.99</v>
      </c>
      <c r="J9" s="65">
        <f>I9*12</f>
        <v>4979.88</v>
      </c>
      <c r="K9" s="65">
        <f>J9-F9</f>
        <v>71.880000000000109</v>
      </c>
      <c r="L9" s="65">
        <f>K9</f>
        <v>71.880000000000109</v>
      </c>
    </row>
    <row r="10" spans="2:12" s="34" customFormat="1" x14ac:dyDescent="0.25">
      <c r="B10" s="82" t="s">
        <v>9</v>
      </c>
      <c r="C10" s="82"/>
      <c r="D10" s="38"/>
      <c r="E10" s="81" t="s">
        <v>9</v>
      </c>
      <c r="F10" s="81"/>
      <c r="G10" s="66"/>
      <c r="H10" s="67"/>
      <c r="I10" s="81" t="s">
        <v>9</v>
      </c>
      <c r="J10" s="81"/>
      <c r="K10" s="66"/>
      <c r="L10" s="67"/>
    </row>
    <row r="11" spans="2:12" s="39" customFormat="1" ht="45" x14ac:dyDescent="0.25">
      <c r="B11" s="42" t="s">
        <v>18</v>
      </c>
      <c r="C11" s="40" t="s">
        <v>19</v>
      </c>
      <c r="D11" s="41"/>
      <c r="E11" s="68" t="s">
        <v>18</v>
      </c>
      <c r="F11" s="69" t="s">
        <v>33</v>
      </c>
      <c r="G11" s="69" t="s">
        <v>19</v>
      </c>
      <c r="H11" s="69" t="s">
        <v>34</v>
      </c>
      <c r="I11" s="68" t="s">
        <v>18</v>
      </c>
      <c r="J11" s="69" t="s">
        <v>33</v>
      </c>
      <c r="K11" s="69" t="s">
        <v>19</v>
      </c>
      <c r="L11" s="69" t="s">
        <v>34</v>
      </c>
    </row>
    <row r="12" spans="2:12" s="34" customFormat="1" x14ac:dyDescent="0.25">
      <c r="B12" s="43" t="s">
        <v>17</v>
      </c>
      <c r="C12" s="55">
        <f>D9</f>
        <v>4908</v>
      </c>
      <c r="E12" s="70" t="s">
        <v>17</v>
      </c>
      <c r="F12" s="71">
        <f>(H9/360)*H12</f>
        <v>0</v>
      </c>
      <c r="G12" s="65">
        <f>C12+F12</f>
        <v>4908</v>
      </c>
      <c r="H12" s="72"/>
      <c r="I12" s="70" t="s">
        <v>17</v>
      </c>
      <c r="J12" s="71">
        <f>(L9/360)*L12</f>
        <v>0</v>
      </c>
      <c r="K12" s="65">
        <f>G12+J12</f>
        <v>4908</v>
      </c>
      <c r="L12" s="72"/>
    </row>
    <row r="13" spans="2:12" x14ac:dyDescent="0.25">
      <c r="C13" s="56">
        <f>SUM(C12:C12)</f>
        <v>4908</v>
      </c>
      <c r="E13" s="70" t="s">
        <v>35</v>
      </c>
      <c r="F13" s="71">
        <f>(H10/360)*H13</f>
        <v>0</v>
      </c>
      <c r="G13" s="65">
        <f>C13+F13</f>
        <v>4908</v>
      </c>
      <c r="I13" s="70" t="s">
        <v>35</v>
      </c>
      <c r="J13" s="71">
        <f>(L10/360)*L13</f>
        <v>0</v>
      </c>
      <c r="K13" s="65">
        <v>4979.88</v>
      </c>
    </row>
  </sheetData>
  <mergeCells count="13">
    <mergeCell ref="I5:L5"/>
    <mergeCell ref="I6:L6"/>
    <mergeCell ref="I7:L7"/>
    <mergeCell ref="I10:J10"/>
    <mergeCell ref="E5:H5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2023-12-11T11:30:58Z</dcterms:modified>
</cp:coreProperties>
</file>