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isabel.miranda\OneDrive - Instituto Federal de Minas Gerais\DAP - OneDrive\CONTRATOS -CONVÊNIOS\01-02 CRONOGRAMA CONTRATOS\"/>
    </mc:Choice>
  </mc:AlternateContent>
  <bookViews>
    <workbookView xWindow="0" yWindow="0" windowWidth="16380" windowHeight="8190" tabRatio="500" activeTab="2"/>
  </bookViews>
  <sheets>
    <sheet name="Resumo do Contrato" sheetId="1" r:id="rId1"/>
    <sheet name="Resumo por item" sheetId="2" r:id="rId2"/>
    <sheet name="Cronograma" sheetId="3" r:id="rId3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M14" i="3" l="1"/>
  <c r="AA13" i="3"/>
  <c r="AK9" i="3"/>
  <c r="AL14" i="3"/>
  <c r="AK6" i="3"/>
  <c r="AK5" i="3"/>
  <c r="B119" i="2"/>
  <c r="M129" i="2"/>
  <c r="N129" i="2" s="1"/>
  <c r="M128" i="2"/>
  <c r="N128" i="2" s="1"/>
  <c r="M127" i="2"/>
  <c r="N127" i="2" s="1"/>
  <c r="M126" i="2"/>
  <c r="N126" i="2" s="1"/>
  <c r="M125" i="2"/>
  <c r="N125" i="2" s="1"/>
  <c r="M124" i="2"/>
  <c r="N124" i="2" s="1"/>
  <c r="M123" i="2"/>
  <c r="N123" i="2" s="1"/>
  <c r="M122" i="2"/>
  <c r="N122" i="2" s="1"/>
  <c r="M121" i="2"/>
  <c r="N121" i="2" s="1"/>
  <c r="AL9" i="3"/>
  <c r="AM9" i="3" s="1"/>
  <c r="AN9" i="3" s="1"/>
  <c r="N130" i="2" l="1"/>
  <c r="M130" i="2"/>
  <c r="AL12" i="3"/>
  <c r="AM12" i="3" s="1"/>
  <c r="AL13" i="3"/>
  <c r="AM13" i="3" s="1"/>
  <c r="AI13" i="3"/>
  <c r="AH13" i="3"/>
  <c r="AJ13" i="3"/>
  <c r="AG9" i="3"/>
  <c r="B106" i="2"/>
  <c r="M116" i="2"/>
  <c r="N116" i="2" s="1"/>
  <c r="M115" i="2"/>
  <c r="N115" i="2" s="1"/>
  <c r="M114" i="2"/>
  <c r="N114" i="2" s="1"/>
  <c r="M113" i="2"/>
  <c r="N113" i="2" s="1"/>
  <c r="M112" i="2"/>
  <c r="N112" i="2" s="1"/>
  <c r="M111" i="2"/>
  <c r="N111" i="2" s="1"/>
  <c r="M110" i="2"/>
  <c r="N110" i="2" s="1"/>
  <c r="M109" i="2"/>
  <c r="N109" i="2" s="1"/>
  <c r="M108" i="2"/>
  <c r="N108" i="2" s="1"/>
  <c r="AG6" i="3"/>
  <c r="AG5" i="3"/>
  <c r="AB12" i="3"/>
  <c r="AB13" i="3"/>
  <c r="AD13" i="3"/>
  <c r="P12" i="3"/>
  <c r="AE13" i="3"/>
  <c r="AF13" i="3"/>
  <c r="V12" i="3"/>
  <c r="X12" i="3"/>
  <c r="R12" i="3"/>
  <c r="AH9" i="3"/>
  <c r="AC6" i="3"/>
  <c r="AC9" i="3"/>
  <c r="AC5" i="3"/>
  <c r="AD9" i="3"/>
  <c r="B93" i="2"/>
  <c r="M103" i="2"/>
  <c r="N103" i="2" s="1"/>
  <c r="M102" i="2"/>
  <c r="N102" i="2" s="1"/>
  <c r="M101" i="2"/>
  <c r="N101" i="2" s="1"/>
  <c r="M100" i="2"/>
  <c r="N100" i="2" s="1"/>
  <c r="M99" i="2"/>
  <c r="N99" i="2" s="1"/>
  <c r="M98" i="2"/>
  <c r="N98" i="2" s="1"/>
  <c r="M97" i="2"/>
  <c r="N97" i="2" s="1"/>
  <c r="M96" i="2"/>
  <c r="N96" i="2" s="1"/>
  <c r="M95" i="2"/>
  <c r="N95" i="2" s="1"/>
  <c r="N117" i="2" l="1"/>
  <c r="M117" i="2"/>
  <c r="AI9" i="3"/>
  <c r="AJ9" i="3" s="1"/>
  <c r="AH12" i="3" s="1"/>
  <c r="AE9" i="3"/>
  <c r="AF9" i="3" s="1"/>
  <c r="N104" i="2"/>
  <c r="M104" i="2"/>
  <c r="Z13" i="3"/>
  <c r="Y9" i="3"/>
  <c r="Y6" i="3"/>
  <c r="Y5" i="3"/>
  <c r="B80" i="2"/>
  <c r="M90" i="2"/>
  <c r="N90" i="2" s="1"/>
  <c r="M89" i="2"/>
  <c r="N89" i="2" s="1"/>
  <c r="M88" i="2"/>
  <c r="N88" i="2" s="1"/>
  <c r="M87" i="2"/>
  <c r="N87" i="2" s="1"/>
  <c r="M86" i="2"/>
  <c r="N86" i="2" s="1"/>
  <c r="M85" i="2"/>
  <c r="N85" i="2" s="1"/>
  <c r="M84" i="2"/>
  <c r="N84" i="2" s="1"/>
  <c r="M83" i="2"/>
  <c r="N83" i="2" s="1"/>
  <c r="M82" i="2"/>
  <c r="N82" i="2" s="1"/>
  <c r="E27" i="1"/>
  <c r="Z9" i="3"/>
  <c r="AA9" i="3" s="1"/>
  <c r="AB9" i="3" s="1"/>
  <c r="Z12" i="3" l="1"/>
  <c r="AA12" i="3" s="1"/>
  <c r="AE12" i="3" s="1"/>
  <c r="AI12" i="3" s="1"/>
  <c r="N91" i="2"/>
  <c r="M91" i="2"/>
  <c r="U9" i="3"/>
  <c r="V9" i="3" s="1"/>
  <c r="W9" i="3" s="1"/>
  <c r="X9" i="3" s="1"/>
  <c r="U6" i="3"/>
  <c r="U5" i="3"/>
  <c r="B67" i="2"/>
  <c r="M77" i="2"/>
  <c r="N77" i="2" s="1"/>
  <c r="M76" i="2"/>
  <c r="N76" i="2" s="1"/>
  <c r="M75" i="2"/>
  <c r="N75" i="2" s="1"/>
  <c r="M74" i="2"/>
  <c r="N74" i="2" s="1"/>
  <c r="M73" i="2"/>
  <c r="N73" i="2" s="1"/>
  <c r="M72" i="2"/>
  <c r="N72" i="2" s="1"/>
  <c r="M71" i="2"/>
  <c r="N71" i="2" s="1"/>
  <c r="M70" i="2"/>
  <c r="N70" i="2" s="1"/>
  <c r="M69" i="2"/>
  <c r="N69" i="2" s="1"/>
  <c r="T12" i="3"/>
  <c r="L12" i="3"/>
  <c r="H12" i="3"/>
  <c r="C12" i="3"/>
  <c r="D9" i="3"/>
  <c r="Q6" i="3"/>
  <c r="M6" i="3"/>
  <c r="I6" i="3"/>
  <c r="E6" i="3"/>
  <c r="B6" i="3"/>
  <c r="Q5" i="3"/>
  <c r="M5" i="3"/>
  <c r="I5" i="3"/>
  <c r="E5" i="3"/>
  <c r="B5" i="3"/>
  <c r="J137" i="2"/>
  <c r="M64" i="2"/>
  <c r="N64" i="2" s="1"/>
  <c r="N63" i="2"/>
  <c r="M63" i="2"/>
  <c r="M62" i="2"/>
  <c r="N62" i="2" s="1"/>
  <c r="M61" i="2"/>
  <c r="N61" i="2" s="1"/>
  <c r="N60" i="2"/>
  <c r="M60" i="2"/>
  <c r="M59" i="2"/>
  <c r="N59" i="2" s="1"/>
  <c r="M58" i="2"/>
  <c r="N58" i="2" s="1"/>
  <c r="N57" i="2"/>
  <c r="M57" i="2"/>
  <c r="M56" i="2"/>
  <c r="M65" i="2" s="1"/>
  <c r="Q9" i="3" s="1"/>
  <c r="R9" i="3" s="1"/>
  <c r="B54" i="2"/>
  <c r="M51" i="2"/>
  <c r="N51" i="2" s="1"/>
  <c r="N50" i="2"/>
  <c r="M50" i="2"/>
  <c r="M49" i="2"/>
  <c r="N49" i="2" s="1"/>
  <c r="M48" i="2"/>
  <c r="N48" i="2" s="1"/>
  <c r="N47" i="2"/>
  <c r="M47" i="2"/>
  <c r="M46" i="2"/>
  <c r="N46" i="2" s="1"/>
  <c r="M45" i="2"/>
  <c r="N45" i="2" s="1"/>
  <c r="N44" i="2"/>
  <c r="M44" i="2"/>
  <c r="M43" i="2"/>
  <c r="M52" i="2" s="1"/>
  <c r="M9" i="3" s="1"/>
  <c r="N9" i="3" s="1"/>
  <c r="B41" i="2"/>
  <c r="M38" i="2"/>
  <c r="N38" i="2" s="1"/>
  <c r="N37" i="2"/>
  <c r="M37" i="2"/>
  <c r="M36" i="2"/>
  <c r="N36" i="2" s="1"/>
  <c r="M35" i="2"/>
  <c r="N35" i="2" s="1"/>
  <c r="N34" i="2"/>
  <c r="M34" i="2"/>
  <c r="M33" i="2"/>
  <c r="N33" i="2" s="1"/>
  <c r="M32" i="2"/>
  <c r="N32" i="2" s="1"/>
  <c r="N31" i="2"/>
  <c r="M31" i="2"/>
  <c r="M30" i="2"/>
  <c r="M39" i="2" s="1"/>
  <c r="I9" i="3" s="1"/>
  <c r="J9" i="3" s="1"/>
  <c r="B28" i="2"/>
  <c r="M25" i="2"/>
  <c r="N25" i="2" s="1"/>
  <c r="N24" i="2"/>
  <c r="M24" i="2"/>
  <c r="M23" i="2"/>
  <c r="N23" i="2" s="1"/>
  <c r="M22" i="2"/>
  <c r="N22" i="2" s="1"/>
  <c r="N21" i="2"/>
  <c r="M21" i="2"/>
  <c r="M20" i="2"/>
  <c r="N20" i="2" s="1"/>
  <c r="M19" i="2"/>
  <c r="N19" i="2" s="1"/>
  <c r="N18" i="2"/>
  <c r="M18" i="2"/>
  <c r="M17" i="2"/>
  <c r="M26" i="2" s="1"/>
  <c r="E9" i="3" s="1"/>
  <c r="F9" i="3" s="1"/>
  <c r="G9" i="3" s="1"/>
  <c r="H9" i="3" s="1"/>
  <c r="F12" i="3" s="1"/>
  <c r="B15" i="2"/>
  <c r="B2" i="2"/>
  <c r="G27" i="1"/>
  <c r="F27" i="1"/>
  <c r="W12" i="3" l="1"/>
  <c r="N78" i="2"/>
  <c r="M78" i="2"/>
  <c r="K9" i="3"/>
  <c r="L9" i="3" s="1"/>
  <c r="J12" i="3" s="1"/>
  <c r="O9" i="3"/>
  <c r="P9" i="3" s="1"/>
  <c r="N12" i="3" s="1"/>
  <c r="S9" i="3"/>
  <c r="T9" i="3" s="1"/>
  <c r="G12" i="3"/>
  <c r="K12" i="3" s="1"/>
  <c r="N30" i="2"/>
  <c r="N39" i="2" s="1"/>
  <c r="N56" i="2"/>
  <c r="N65" i="2" s="1"/>
  <c r="N17" i="2"/>
  <c r="N26" i="2" s="1"/>
  <c r="N43" i="2"/>
  <c r="N52" i="2" s="1"/>
  <c r="O12" i="3" l="1"/>
  <c r="S12" i="3" s="1"/>
</calcChain>
</file>

<file path=xl/sharedStrings.xml><?xml version="1.0" encoding="utf-8"?>
<sst xmlns="http://schemas.openxmlformats.org/spreadsheetml/2006/main" count="640" uniqueCount="82">
  <si>
    <t>CONTRATO 067.2022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</si>
  <si>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</si>
  <si>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</si>
  <si>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</si>
  <si>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</si>
  <si>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</si>
  <si>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</si>
  <si>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</si>
  <si>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26/09/2022 A 25/09/2023</t>
  </si>
  <si>
    <t>23212.001411/2022-46</t>
  </si>
  <si>
    <t>APOSTILAMENTO 001.2023-REPACTUAÇÃO</t>
  </si>
  <si>
    <t>A partir de 01/01/2023</t>
  </si>
  <si>
    <t>23212.000677/2023-52</t>
  </si>
  <si>
    <t>APOSTILAMENTO 002.2023-REPACTUAÇÃO</t>
  </si>
  <si>
    <t>A partir de 01/02/2023</t>
  </si>
  <si>
    <t>APOSTILAMENTO 003.2023-REPACTUAÇÃO</t>
  </si>
  <si>
    <t>A partir de 01/04/2023</t>
  </si>
  <si>
    <t>APOSTILAMENTO 004.2023-REPACTUAÇÃO</t>
  </si>
  <si>
    <t>A partir de 01/05/2023</t>
  </si>
  <si>
    <t>Valor Total</t>
  </si>
  <si>
    <t>Item</t>
  </si>
  <si>
    <t>Descrição do Cargo</t>
  </si>
  <si>
    <t>CBO</t>
  </si>
  <si>
    <t>Convenção Coletiva</t>
  </si>
  <si>
    <t>Piso Salarial</t>
  </si>
  <si>
    <t>Adc. Acumulo</t>
  </si>
  <si>
    <t>Adic. Insal.</t>
  </si>
  <si>
    <t xml:space="preserve">Carga Horaria </t>
  </si>
  <si>
    <t>Trab/ Posto</t>
  </si>
  <si>
    <t>Nº Postos</t>
  </si>
  <si>
    <t>Valor Unitário R$</t>
  </si>
  <si>
    <t xml:space="preserve">Valor Mensal R$ </t>
  </si>
  <si>
    <t>Valor Anual R$</t>
  </si>
  <si>
    <t>AUXILIAR ADMINISTRATIVO</t>
  </si>
  <si>
    <t>4110-05</t>
  </si>
  <si>
    <t>MG001277/2022</t>
  </si>
  <si>
    <t>40 horas</t>
  </si>
  <si>
    <t>AUXILIAR DE LIMPEZA I</t>
  </si>
  <si>
    <t>5143-20</t>
  </si>
  <si>
    <t>44 horas</t>
  </si>
  <si>
    <t>AUXILIAR DE LIMPEZA II</t>
  </si>
  <si>
    <t>AUXILIAR DE LIMPEZA III</t>
  </si>
  <si>
    <t>AUXILIAR DE MANUTENÇÃO PREDIAL</t>
  </si>
  <si>
    <t>5143-10</t>
  </si>
  <si>
    <t>CAPINEIRO</t>
  </si>
  <si>
    <t>6220-20</t>
  </si>
  <si>
    <t>ENCARREGADO</t>
  </si>
  <si>
    <t>4221-05</t>
  </si>
  <si>
    <t>VIGIA DIURNO</t>
  </si>
  <si>
    <t>5174-20</t>
  </si>
  <si>
    <t>12X36 horas</t>
  </si>
  <si>
    <t>VIGIA NOTURNO</t>
  </si>
  <si>
    <t>VALOR MENSAL E ANUAL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</si>
  <si>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</si>
  <si>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</si>
  <si>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</si>
  <si>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</si>
  <si>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</si>
  <si>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</si>
  <si>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</si>
  <si>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</si>
  <si>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</si>
  <si>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Dias</t>
  </si>
  <si>
    <t>1º</t>
  </si>
  <si>
    <t>ADITIVO 001/2023</t>
  </si>
  <si>
    <t>A partir de 20/06/2023</t>
  </si>
  <si>
    <t>23212.000783/2023-36</t>
  </si>
  <si>
    <t>A partir de 26/09/2023</t>
  </si>
  <si>
    <t>23212.001096/2023-38</t>
  </si>
  <si>
    <t>ADITIVO 002/2023</t>
  </si>
  <si>
    <t>2º</t>
  </si>
  <si>
    <t>APOSTILAMENTO 005.2024-REPACTUAÇÃO</t>
  </si>
  <si>
    <t>A partir de 01/01/2024</t>
  </si>
  <si>
    <t>23212.000864/2024-17</t>
  </si>
  <si>
    <t>APOSTILAMENTO 006.2024-REPACTUAÇÃO</t>
  </si>
  <si>
    <t>A partir de 01/04/2024</t>
  </si>
  <si>
    <t>MG002103/2024</t>
  </si>
  <si>
    <t>-</t>
  </si>
  <si>
    <t>ADITIVO 003/2024</t>
  </si>
  <si>
    <t>A partir de 26/09/2024</t>
  </si>
  <si>
    <t>23212.000877/2024-96</t>
  </si>
  <si>
    <t>3º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</si>
</sst>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-&quot;R$ &quot;* #,##0.00_-;&quot;-R$ &quot;* #,##0.00_-;_-&quot;R$ &quot;* \-??_-;_-@_-"/>
    <numFmt numFmtId="165" formatCode="_-* #,##0.00_-;\-* #,##0.00_-;_-* \-??_-;_-@_-"/>
    <numFmt numFmtId="166" formatCode="d/m/yyyy"/>
    <numFmt numFmtId="167" formatCode="0.000"/>
    <numFmt numFmtId="168" formatCode="_-&quot;R$&quot;* #,##0.00_-;&quot;-R$&quot;* #,##0.00_-;_-&quot;R$&quot;* \-??_-;_-@_-"/>
    <numFmt numFmtId="169" formatCode="[$R$-416]\ #,##0.00;[Red]\-[$R$-416]\ #,##0.00"/>
    <numFmt numFmtId="170" formatCode="dd/mm/yy;@"/>
    <numFmt numFmtId="171" formatCode="&quot;R$ &quot;#,##0.00;[Red]&quot;-R$ &quot;#,##0.00"/>
    <numFmt numFmtId="172" formatCode="dd/mm/yy"/>
  </numFmts>
  <fonts count="28" x14ac:knownFonts="1">
    <font>
      <sz val="11"/>
      <color rgb="FF000000"/>
      <name val="Calibri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6D9F1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DDDDDD"/>
      </patternFill>
    </fill>
    <fill>
      <patternFill patternType="solid">
        <fgColor rgb="FF7DA7D8"/>
        <bgColor rgb="FF8EB4E3"/>
      </patternFill>
    </fill>
    <fill>
      <patternFill patternType="solid">
        <fgColor rgb="FF8EB4E3"/>
        <bgColor rgb="FF7DA7D8"/>
      </patternFill>
    </fill>
    <fill>
      <patternFill patternType="solid">
        <fgColor rgb="FF00B0F0"/>
        <bgColor rgb="FF33CC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5">
    <xf numFmtId="0" fontId="0" fillId="0" borderId="0"/>
    <xf numFmtId="164" fontId="27" fillId="0" borderId="0" applyBorder="0" applyProtection="0"/>
    <xf numFmtId="9" fontId="27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164" fontId="27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8" borderId="1" applyProtection="0"/>
    <xf numFmtId="0" fontId="15" fillId="0" borderId="0" applyBorder="0" applyProtection="0"/>
    <xf numFmtId="0" fontId="27" fillId="0" borderId="0" applyBorder="0" applyProtection="0"/>
    <xf numFmtId="0" fontId="27" fillId="0" borderId="0" applyBorder="0" applyProtection="0"/>
    <xf numFmtId="165" fontId="27" fillId="0" borderId="0" applyBorder="0" applyProtection="0"/>
    <xf numFmtId="0" fontId="3" fillId="0" borderId="0" applyBorder="0" applyProtection="0"/>
  </cellStyleXfs>
  <cellXfs count="83">
    <xf numFmtId="0" fontId="0" fillId="0" borderId="0" xfId="0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Border="1"/>
    <xf numFmtId="0" fontId="19" fillId="9" borderId="2" xfId="0" applyFont="1" applyFill="1" applyBorder="1" applyAlignment="1">
      <alignment vertical="center"/>
    </xf>
    <xf numFmtId="0" fontId="19" fillId="10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vertical="center"/>
    </xf>
    <xf numFmtId="164" fontId="16" fillId="0" borderId="2" xfId="1" applyFont="1" applyBorder="1" applyAlignment="1" applyProtection="1">
      <alignment vertical="center"/>
    </xf>
    <xf numFmtId="166" fontId="16" fillId="0" borderId="2" xfId="0" applyNumberFormat="1" applyFont="1" applyBorder="1" applyAlignment="1">
      <alignment vertical="center"/>
    </xf>
    <xf numFmtId="10" fontId="17" fillId="0" borderId="2" xfId="2" applyNumberFormat="1" applyFont="1" applyBorder="1" applyAlignment="1" applyProtection="1">
      <alignment horizontal="center" vertical="center"/>
    </xf>
    <xf numFmtId="10" fontId="18" fillId="0" borderId="2" xfId="2" applyNumberFormat="1" applyFont="1" applyBorder="1" applyAlignment="1" applyProtection="1">
      <alignment horizontal="center" vertical="center"/>
    </xf>
    <xf numFmtId="164" fontId="16" fillId="0" borderId="0" xfId="1" applyFont="1" applyBorder="1" applyAlignment="1" applyProtection="1"/>
    <xf numFmtId="164" fontId="16" fillId="0" borderId="2" xfId="1" applyFont="1" applyBorder="1" applyAlignment="1" applyProtection="1">
      <alignment vertical="center" wrapText="1"/>
    </xf>
    <xf numFmtId="0" fontId="16" fillId="0" borderId="2" xfId="0" applyFont="1" applyBorder="1" applyAlignment="1">
      <alignment vertical="center"/>
    </xf>
    <xf numFmtId="166" fontId="16" fillId="0" borderId="2" xfId="0" applyNumberFormat="1" applyFont="1" applyBorder="1" applyAlignment="1">
      <alignment vertical="center" wrapText="1"/>
    </xf>
    <xf numFmtId="167" fontId="16" fillId="0" borderId="0" xfId="0" applyNumberFormat="1" applyFont="1" applyBorder="1"/>
    <xf numFmtId="0" fontId="22" fillId="10" borderId="2" xfId="0" applyFont="1" applyFill="1" applyBorder="1" applyAlignment="1">
      <alignment horizontal="left" vertical="center"/>
    </xf>
    <xf numFmtId="164" fontId="16" fillId="9" borderId="2" xfId="1" applyFont="1" applyFill="1" applyBorder="1" applyAlignment="1" applyProtection="1">
      <alignment vertical="center"/>
    </xf>
    <xf numFmtId="10" fontId="17" fillId="9" borderId="2" xfId="2" applyNumberFormat="1" applyFont="1" applyFill="1" applyBorder="1" applyAlignment="1" applyProtection="1">
      <alignment horizontal="center" vertical="center"/>
    </xf>
    <xf numFmtId="10" fontId="18" fillId="9" borderId="2" xfId="1" applyNumberFormat="1" applyFont="1" applyFill="1" applyBorder="1" applyAlignment="1" applyProtection="1">
      <alignment horizontal="center" vertical="center"/>
    </xf>
    <xf numFmtId="0" fontId="16" fillId="9" borderId="2" xfId="0" applyFont="1" applyFill="1" applyBorder="1" applyAlignment="1">
      <alignment vertical="center"/>
    </xf>
    <xf numFmtId="164" fontId="16" fillId="0" borderId="0" xfId="0" applyNumberFormat="1" applyFont="1" applyBorder="1"/>
    <xf numFmtId="164" fontId="17" fillId="0" borderId="0" xfId="1" applyFont="1" applyBorder="1" applyAlignment="1" applyProtection="1"/>
    <xf numFmtId="164" fontId="18" fillId="0" borderId="0" xfId="1" applyFont="1" applyBorder="1" applyAlignment="1" applyProtection="1"/>
    <xf numFmtId="168" fontId="17" fillId="0" borderId="0" xfId="0" applyNumberFormat="1" applyFont="1"/>
    <xf numFmtId="10" fontId="16" fillId="0" borderId="0" xfId="2" applyNumberFormat="1" applyFont="1" applyBorder="1" applyAlignment="1" applyProtection="1"/>
    <xf numFmtId="168" fontId="16" fillId="0" borderId="0" xfId="0" applyNumberFormat="1" applyFont="1" applyBorder="1"/>
    <xf numFmtId="0" fontId="16" fillId="0" borderId="0" xfId="0" applyFont="1"/>
    <xf numFmtId="168" fontId="16" fillId="0" borderId="0" xfId="0" applyNumberFormat="1" applyFont="1"/>
    <xf numFmtId="165" fontId="0" fillId="0" borderId="0" xfId="0" applyNumberFormat="1"/>
    <xf numFmtId="0" fontId="2" fillId="11" borderId="4" xfId="17" applyFont="1" applyFill="1" applyBorder="1" applyAlignment="1">
      <alignment horizontal="center" vertical="center" wrapText="1"/>
    </xf>
    <xf numFmtId="0" fontId="2" fillId="11" borderId="2" xfId="17" applyFont="1" applyFill="1" applyBorder="1" applyAlignment="1">
      <alignment horizontal="center" vertical="center" wrapText="1"/>
    </xf>
    <xf numFmtId="0" fontId="2" fillId="11" borderId="5" xfId="17" applyFont="1" applyFill="1" applyBorder="1" applyAlignment="1">
      <alignment horizontal="center" vertical="center" wrapText="1"/>
    </xf>
    <xf numFmtId="0" fontId="2" fillId="11" borderId="6" xfId="17" applyFont="1" applyFill="1" applyBorder="1" applyAlignment="1">
      <alignment horizontal="center" vertical="center" wrapText="1"/>
    </xf>
    <xf numFmtId="0" fontId="24" fillId="0" borderId="2" xfId="17" applyFont="1" applyBorder="1" applyAlignment="1">
      <alignment horizontal="center" vertical="center" wrapText="1"/>
    </xf>
    <xf numFmtId="0" fontId="24" fillId="0" borderId="2" xfId="17" applyFont="1" applyBorder="1" applyAlignment="1">
      <alignment horizontal="justify" vertical="center" wrapText="1"/>
    </xf>
    <xf numFmtId="165" fontId="24" fillId="0" borderId="2" xfId="23" applyFont="1" applyBorder="1" applyAlignment="1" applyProtection="1">
      <alignment wrapText="1"/>
    </xf>
    <xf numFmtId="0" fontId="24" fillId="0" borderId="2" xfId="17" applyFont="1" applyBorder="1" applyAlignment="1">
      <alignment wrapText="1"/>
    </xf>
    <xf numFmtId="0" fontId="24" fillId="0" borderId="2" xfId="17" applyFont="1" applyBorder="1" applyAlignment="1">
      <alignment horizontal="center" wrapText="1"/>
    </xf>
    <xf numFmtId="165" fontId="24" fillId="0" borderId="2" xfId="23" applyFont="1" applyBorder="1" applyAlignment="1" applyProtection="1">
      <alignment horizontal="center" vertical="center"/>
    </xf>
    <xf numFmtId="165" fontId="24" fillId="0" borderId="2" xfId="23" applyFont="1" applyBorder="1" applyAlignment="1" applyProtection="1">
      <alignment horizontal="center" vertical="center" wrapText="1"/>
    </xf>
    <xf numFmtId="165" fontId="2" fillId="0" borderId="2" xfId="23" applyFont="1" applyBorder="1" applyAlignment="1" applyProtection="1">
      <alignment horizontal="center" vertical="center" wrapText="1"/>
    </xf>
    <xf numFmtId="165" fontId="24" fillId="0" borderId="2" xfId="17" applyNumberFormat="1" applyFont="1" applyBorder="1" applyAlignment="1">
      <alignment wrapText="1"/>
    </xf>
    <xf numFmtId="9" fontId="24" fillId="0" borderId="2" xfId="17" applyNumberFormat="1" applyFont="1" applyBorder="1" applyAlignment="1">
      <alignment horizontal="center" wrapText="1"/>
    </xf>
    <xf numFmtId="0" fontId="24" fillId="0" borderId="5" xfId="17" applyFont="1" applyBorder="1" applyAlignment="1">
      <alignment horizontal="center" vertical="center" wrapText="1"/>
    </xf>
    <xf numFmtId="169" fontId="25" fillId="0" borderId="2" xfId="17" applyNumberFormat="1" applyFont="1" applyBorder="1" applyAlignment="1">
      <alignment horizontal="center" wrapText="1"/>
    </xf>
    <xf numFmtId="0" fontId="0" fillId="0" borderId="0" xfId="0" applyBorder="1"/>
    <xf numFmtId="170" fontId="0" fillId="0" borderId="0" xfId="0" applyNumberFormat="1" applyBorder="1"/>
    <xf numFmtId="0" fontId="0" fillId="0" borderId="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23" fillId="13" borderId="2" xfId="0" applyFont="1" applyFill="1" applyBorder="1" applyAlignment="1">
      <alignment horizontal="center" vertical="center" wrapText="1"/>
    </xf>
    <xf numFmtId="164" fontId="0" fillId="0" borderId="5" xfId="1" applyFont="1" applyBorder="1" applyAlignment="1" applyProtection="1"/>
    <xf numFmtId="171" fontId="0" fillId="0" borderId="2" xfId="1" applyNumberFormat="1" applyFont="1" applyBorder="1" applyAlignment="1" applyProtection="1"/>
    <xf numFmtId="164" fontId="0" fillId="0" borderId="2" xfId="1" applyFont="1" applyBorder="1" applyAlignment="1" applyProtection="1"/>
    <xf numFmtId="0" fontId="26" fillId="2" borderId="2" xfId="0" applyFont="1" applyFill="1" applyBorder="1" applyAlignment="1">
      <alignment horizontal="center"/>
    </xf>
    <xf numFmtId="0" fontId="0" fillId="0" borderId="0" xfId="0" applyBorder="1" applyAlignment="1"/>
    <xf numFmtId="164" fontId="0" fillId="0" borderId="0" xfId="0" applyNumberFormat="1" applyBorder="1" applyAlignment="1"/>
    <xf numFmtId="164" fontId="0" fillId="0" borderId="0" xfId="1" applyFont="1" applyBorder="1" applyAlignment="1" applyProtection="1"/>
    <xf numFmtId="164" fontId="23" fillId="0" borderId="2" xfId="1" applyFont="1" applyBorder="1" applyAlignment="1" applyProtection="1">
      <alignment horizontal="center" vertical="center"/>
    </xf>
    <xf numFmtId="164" fontId="23" fillId="0" borderId="2" xfId="1" applyFont="1" applyBorder="1" applyAlignment="1" applyProtection="1">
      <alignment horizontal="center" vertical="center" wrapText="1"/>
    </xf>
    <xf numFmtId="164" fontId="23" fillId="0" borderId="0" xfId="1" applyFont="1" applyBorder="1" applyAlignment="1" applyProtection="1">
      <alignment horizontal="center" vertical="center"/>
    </xf>
    <xf numFmtId="164" fontId="0" fillId="0" borderId="2" xfId="1" applyFont="1" applyBorder="1" applyAlignment="1" applyProtection="1">
      <alignment horizontal="center" vertical="center"/>
    </xf>
    <xf numFmtId="168" fontId="0" fillId="0" borderId="2" xfId="0" applyNumberFormat="1" applyBorder="1"/>
    <xf numFmtId="0" fontId="0" fillId="0" borderId="7" xfId="0" applyBorder="1"/>
    <xf numFmtId="172" fontId="0" fillId="0" borderId="0" xfId="0" applyNumberFormat="1" applyBorder="1"/>
    <xf numFmtId="0" fontId="26" fillId="2" borderId="2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168" fontId="0" fillId="0" borderId="0" xfId="0" applyNumberFormat="1" applyBorder="1"/>
    <xf numFmtId="43" fontId="0" fillId="0" borderId="0" xfId="0" applyNumberFormat="1" applyBorder="1"/>
    <xf numFmtId="0" fontId="16" fillId="0" borderId="0" xfId="0" applyFont="1" applyBorder="1" applyAlignment="1">
      <alignment horizontal="center"/>
    </xf>
    <xf numFmtId="0" fontId="22" fillId="9" borderId="2" xfId="0" applyFont="1" applyFill="1" applyBorder="1" applyAlignment="1">
      <alignment horizontal="right" vertical="center"/>
    </xf>
    <xf numFmtId="0" fontId="23" fillId="9" borderId="3" xfId="0" applyFont="1" applyFill="1" applyBorder="1" applyAlignment="1">
      <alignment horizontal="center"/>
    </xf>
    <xf numFmtId="0" fontId="25" fillId="0" borderId="2" xfId="17" applyFont="1" applyBorder="1" applyAlignment="1">
      <alignment horizontal="center" wrapText="1"/>
    </xf>
    <xf numFmtId="0" fontId="23" fillId="12" borderId="2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3" fillId="9" borderId="2" xfId="0" applyFont="1" applyFill="1" applyBorder="1" applyAlignment="1">
      <alignment horizontal="center"/>
    </xf>
    <xf numFmtId="166" fontId="23" fillId="9" borderId="2" xfId="0" applyNumberFormat="1" applyFont="1" applyFill="1" applyBorder="1" applyAlignment="1">
      <alignment horizontal="center"/>
    </xf>
    <xf numFmtId="0" fontId="23" fillId="0" borderId="0" xfId="0" applyFont="1" applyBorder="1" applyAlignment="1">
      <alignment horizontal="center" vertical="center" wrapText="1"/>
    </xf>
  </cellXfs>
  <cellStyles count="25">
    <cellStyle name="Accent 1 5" xfId="3"/>
    <cellStyle name="Accent 2 6" xfId="4"/>
    <cellStyle name="Accent 3 7" xfId="5"/>
    <cellStyle name="Accent 4" xfId="6"/>
    <cellStyle name="Bad 8" xfId="7"/>
    <cellStyle name="Error 9" xfId="8"/>
    <cellStyle name="Footnote 10" xfId="9"/>
    <cellStyle name="Good 11" xfId="10"/>
    <cellStyle name="Heading 1 13" xfId="11"/>
    <cellStyle name="Heading 12" xfId="12"/>
    <cellStyle name="Heading 2 14" xfId="13"/>
    <cellStyle name="Hyperlink 15" xfId="14"/>
    <cellStyle name="Moeda" xfId="1" builtinId="4"/>
    <cellStyle name="Moeda 2" xfId="15"/>
    <cellStyle name="Neutral 16" xfId="16"/>
    <cellStyle name="Normal" xfId="0" builtinId="0"/>
    <cellStyle name="Normal 2" xfId="17"/>
    <cellStyle name="Normal 3" xfId="18"/>
    <cellStyle name="Note 17" xfId="19"/>
    <cellStyle name="Porcentagem" xfId="2" builtinId="5"/>
    <cellStyle name="Result 18" xfId="20"/>
    <cellStyle name="Status 19" xfId="21"/>
    <cellStyle name="Text 20" xfId="22"/>
    <cellStyle name="Vírgula 2" xfId="23"/>
    <cellStyle name="Warning 21" xfId="24"/>
  </cellStyles>
  <dxfs count="1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7DA7D8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J33"/>
  <sheetViews>
    <sheetView showGridLines="0" zoomScaleNormal="100" workbookViewId="0">
      <selection activeCell="C17" sqref="C17"/>
    </sheetView>
  </sheetViews>
  <sheetFormatPr defaultColWidth="9.140625" defaultRowHeight="15" x14ac:dyDescent="0.25"/>
  <cols>
    <col min="1" max="1" width="3.85546875" style="1" customWidth="1"/>
    <col min="2" max="2" width="38.7109375" style="1" customWidth="1"/>
    <col min="3" max="3" width="26.7109375" style="1" customWidth="1"/>
    <col min="4" max="4" width="24.5703125" style="1" customWidth="1"/>
    <col min="5" max="5" width="21" style="1" customWidth="1"/>
    <col min="6" max="6" width="14.28515625" style="2" customWidth="1"/>
    <col min="7" max="7" width="14.140625" style="3" customWidth="1"/>
    <col min="8" max="8" width="22.5703125" style="1" customWidth="1"/>
    <col min="9" max="9" width="17" style="4" customWidth="1"/>
    <col min="10" max="10" width="13.7109375" style="4" customWidth="1"/>
    <col min="11" max="11" width="9.140625" style="1"/>
    <col min="12" max="12" width="17" style="1" customWidth="1"/>
    <col min="13" max="1024" width="9.140625" style="1"/>
  </cols>
  <sheetData>
    <row r="3" spans="1:1024" ht="15.75" x14ac:dyDescent="0.25">
      <c r="B3" s="5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8" t="s">
        <v>5</v>
      </c>
      <c r="H3" s="6" t="s">
        <v>6</v>
      </c>
      <c r="I3" s="74"/>
      <c r="J3" s="74"/>
    </row>
    <row r="4" spans="1:1024" x14ac:dyDescent="0.25">
      <c r="B4" s="9" t="s">
        <v>7</v>
      </c>
      <c r="C4" s="10"/>
      <c r="D4" s="11" t="s">
        <v>8</v>
      </c>
      <c r="E4" s="10">
        <v>778619.76</v>
      </c>
      <c r="F4" s="12"/>
      <c r="G4" s="13"/>
      <c r="H4" s="11" t="s">
        <v>9</v>
      </c>
      <c r="I4" s="14"/>
    </row>
    <row r="5" spans="1:1024" x14ac:dyDescent="0.25">
      <c r="B5" s="9" t="s">
        <v>10</v>
      </c>
      <c r="C5" s="10"/>
      <c r="D5" s="11" t="s">
        <v>11</v>
      </c>
      <c r="E5" s="10">
        <v>780313.92</v>
      </c>
      <c r="F5" s="12"/>
      <c r="G5" s="13"/>
      <c r="H5" s="11" t="s">
        <v>12</v>
      </c>
      <c r="I5" s="14"/>
    </row>
    <row r="6" spans="1:1024" x14ac:dyDescent="0.25">
      <c r="B6" s="9" t="s">
        <v>13</v>
      </c>
      <c r="C6" s="10"/>
      <c r="D6" s="11" t="s">
        <v>14</v>
      </c>
      <c r="E6" s="10">
        <v>785350.8</v>
      </c>
      <c r="F6" s="12"/>
      <c r="G6" s="13"/>
      <c r="H6" s="11" t="s">
        <v>12</v>
      </c>
      <c r="I6" s="14"/>
    </row>
    <row r="7" spans="1:1024" x14ac:dyDescent="0.25">
      <c r="B7" s="9" t="s">
        <v>15</v>
      </c>
      <c r="C7" s="15"/>
      <c r="D7" s="11" t="s">
        <v>16</v>
      </c>
      <c r="E7" s="10">
        <v>830624.04</v>
      </c>
      <c r="F7" s="12"/>
      <c r="G7" s="13"/>
      <c r="H7" s="11" t="s">
        <v>12</v>
      </c>
      <c r="I7" s="14"/>
    </row>
    <row r="8" spans="1:1024" x14ac:dyDescent="0.25">
      <c r="B8" s="9" t="s">
        <v>17</v>
      </c>
      <c r="C8" s="15"/>
      <c r="D8" s="11" t="s">
        <v>18</v>
      </c>
      <c r="E8" s="10">
        <v>830962.92</v>
      </c>
      <c r="F8" s="12"/>
      <c r="G8" s="13"/>
      <c r="H8" s="11" t="s">
        <v>12</v>
      </c>
      <c r="I8" s="14"/>
    </row>
    <row r="9" spans="1:1024" x14ac:dyDescent="0.25">
      <c r="B9" s="9" t="s">
        <v>64</v>
      </c>
      <c r="C9" s="15"/>
      <c r="D9" s="11" t="s">
        <v>65</v>
      </c>
      <c r="E9" s="10">
        <v>887048.16</v>
      </c>
      <c r="F9" s="12"/>
      <c r="G9" s="13"/>
      <c r="H9" s="16" t="s">
        <v>66</v>
      </c>
      <c r="I9" s="14"/>
    </row>
    <row r="10" spans="1:1024" x14ac:dyDescent="0.25">
      <c r="A10" s="30"/>
      <c r="B10" s="9" t="s">
        <v>69</v>
      </c>
      <c r="C10" s="15"/>
      <c r="D10" s="11" t="s">
        <v>67</v>
      </c>
      <c r="E10" s="10">
        <v>887048.16</v>
      </c>
      <c r="F10" s="12"/>
      <c r="G10" s="13"/>
      <c r="H10" s="16" t="s">
        <v>68</v>
      </c>
      <c r="I10" s="14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</row>
    <row r="11" spans="1:1024" x14ac:dyDescent="0.25">
      <c r="A11" s="30"/>
      <c r="B11" s="9" t="s">
        <v>71</v>
      </c>
      <c r="C11" s="10"/>
      <c r="D11" s="11" t="s">
        <v>72</v>
      </c>
      <c r="E11" s="10">
        <v>886720.2</v>
      </c>
      <c r="F11" s="12"/>
      <c r="G11" s="13"/>
      <c r="H11" s="11" t="s">
        <v>73</v>
      </c>
      <c r="I11" s="14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  <c r="IW11" s="30"/>
      <c r="IX11" s="30"/>
      <c r="IY11" s="30"/>
      <c r="IZ11" s="30"/>
      <c r="JA11" s="30"/>
      <c r="JB11" s="30"/>
      <c r="JC11" s="30"/>
      <c r="JD11" s="30"/>
      <c r="JE11" s="30"/>
      <c r="JF11" s="30"/>
      <c r="JG11" s="30"/>
      <c r="JH11" s="30"/>
      <c r="JI11" s="30"/>
      <c r="JJ11" s="30"/>
      <c r="JK11" s="30"/>
      <c r="JL11" s="30"/>
      <c r="JM11" s="30"/>
      <c r="JN11" s="30"/>
      <c r="JO11" s="30"/>
      <c r="JP11" s="3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0"/>
      <c r="KW11" s="30"/>
      <c r="KX11" s="30"/>
      <c r="KY11" s="30"/>
      <c r="KZ11" s="30"/>
      <c r="LA11" s="30"/>
      <c r="LB11" s="30"/>
      <c r="LC11" s="30"/>
      <c r="LD11" s="30"/>
      <c r="LE11" s="30"/>
      <c r="LF11" s="30"/>
      <c r="LG11" s="30"/>
      <c r="LH11" s="30"/>
      <c r="LI11" s="30"/>
      <c r="LJ11" s="30"/>
      <c r="LK11" s="30"/>
      <c r="LL11" s="30"/>
      <c r="LM11" s="30"/>
      <c r="LN11" s="30"/>
      <c r="LO11" s="30"/>
      <c r="LP11" s="30"/>
      <c r="LQ11" s="30"/>
      <c r="LR11" s="30"/>
      <c r="LS11" s="30"/>
      <c r="LT11" s="30"/>
      <c r="LU11" s="30"/>
      <c r="LV11" s="30"/>
      <c r="LW11" s="30"/>
      <c r="LX11" s="30"/>
      <c r="LY11" s="30"/>
      <c r="LZ11" s="30"/>
      <c r="MA11" s="30"/>
      <c r="MB11" s="30"/>
      <c r="MC11" s="30"/>
      <c r="MD11" s="30"/>
      <c r="ME11" s="30"/>
      <c r="MF11" s="30"/>
      <c r="MG11" s="30"/>
      <c r="MH11" s="30"/>
      <c r="MI11" s="30"/>
      <c r="MJ11" s="30"/>
      <c r="MK11" s="30"/>
      <c r="ML11" s="30"/>
      <c r="MM11" s="30"/>
      <c r="MN11" s="30"/>
      <c r="MO11" s="30"/>
      <c r="MP11" s="30"/>
      <c r="MQ11" s="30"/>
      <c r="MR11" s="30"/>
      <c r="MS11" s="30"/>
      <c r="MT11" s="30"/>
      <c r="MU11" s="30"/>
      <c r="MV11" s="30"/>
      <c r="MW11" s="30"/>
      <c r="MX11" s="30"/>
      <c r="MY11" s="30"/>
      <c r="MZ11" s="30"/>
      <c r="NA11" s="30"/>
      <c r="NB11" s="30"/>
      <c r="NC11" s="30"/>
      <c r="ND11" s="30"/>
      <c r="NE11" s="30"/>
      <c r="NF11" s="30"/>
      <c r="NG11" s="30"/>
      <c r="NH11" s="30"/>
      <c r="NI11" s="30"/>
      <c r="NJ11" s="30"/>
      <c r="NK11" s="30"/>
      <c r="NL11" s="30"/>
      <c r="NM11" s="30"/>
      <c r="NN11" s="30"/>
      <c r="NO11" s="30"/>
      <c r="NP11" s="30"/>
      <c r="NQ11" s="30"/>
      <c r="NR11" s="30"/>
      <c r="NS11" s="30"/>
      <c r="NT11" s="30"/>
      <c r="NU11" s="30"/>
      <c r="NV11" s="30"/>
      <c r="NW11" s="30"/>
      <c r="NX11" s="30"/>
      <c r="NY11" s="30"/>
      <c r="NZ11" s="30"/>
      <c r="OA11" s="30"/>
      <c r="OB11" s="30"/>
      <c r="OC11" s="30"/>
      <c r="OD11" s="30"/>
      <c r="OE11" s="30"/>
      <c r="OF11" s="30"/>
      <c r="OG11" s="30"/>
      <c r="OH11" s="30"/>
      <c r="OI11" s="30"/>
      <c r="OJ11" s="30"/>
      <c r="OK11" s="30"/>
      <c r="OL11" s="30"/>
      <c r="OM11" s="30"/>
      <c r="ON11" s="30"/>
      <c r="OO11" s="30"/>
      <c r="OP11" s="30"/>
      <c r="OQ11" s="30"/>
      <c r="OR11" s="30"/>
      <c r="OS11" s="30"/>
      <c r="OT11" s="30"/>
      <c r="OU11" s="30"/>
      <c r="OV11" s="30"/>
      <c r="OW11" s="30"/>
      <c r="OX11" s="30"/>
      <c r="OY11" s="30"/>
      <c r="OZ11" s="30"/>
      <c r="PA11" s="30"/>
      <c r="PB11" s="30"/>
      <c r="PC11" s="30"/>
      <c r="PD11" s="30"/>
      <c r="PE11" s="30"/>
      <c r="PF11" s="30"/>
      <c r="PG11" s="30"/>
      <c r="PH11" s="30"/>
      <c r="PI11" s="30"/>
      <c r="PJ11" s="30"/>
      <c r="PK11" s="30"/>
      <c r="PL11" s="30"/>
      <c r="PM11" s="30"/>
      <c r="PN11" s="30"/>
      <c r="PO11" s="30"/>
      <c r="PP11" s="30"/>
      <c r="PQ11" s="30"/>
      <c r="PR11" s="30"/>
      <c r="PS11" s="30"/>
      <c r="PT11" s="30"/>
      <c r="PU11" s="30"/>
      <c r="PV11" s="30"/>
      <c r="PW11" s="30"/>
      <c r="PX11" s="30"/>
      <c r="PY11" s="30"/>
      <c r="PZ11" s="30"/>
      <c r="QA11" s="30"/>
      <c r="QB11" s="30"/>
      <c r="QC11" s="30"/>
      <c r="QD11" s="30"/>
      <c r="QE11" s="30"/>
      <c r="QF11" s="30"/>
      <c r="QG11" s="30"/>
      <c r="QH11" s="30"/>
      <c r="QI11" s="30"/>
      <c r="QJ11" s="30"/>
      <c r="QK11" s="30"/>
      <c r="QL11" s="30"/>
      <c r="QM11" s="30"/>
      <c r="QN11" s="30"/>
      <c r="QO11" s="30"/>
      <c r="QP11" s="30"/>
      <c r="QQ11" s="30"/>
      <c r="QR11" s="30"/>
      <c r="QS11" s="30"/>
      <c r="QT11" s="30"/>
      <c r="QU11" s="30"/>
      <c r="QV11" s="30"/>
      <c r="QW11" s="30"/>
      <c r="QX11" s="30"/>
      <c r="QY11" s="30"/>
      <c r="QZ11" s="30"/>
      <c r="RA11" s="30"/>
      <c r="RB11" s="30"/>
      <c r="RC11" s="30"/>
      <c r="RD11" s="30"/>
      <c r="RE11" s="30"/>
      <c r="RF11" s="30"/>
      <c r="RG11" s="30"/>
      <c r="RH11" s="30"/>
      <c r="RI11" s="30"/>
      <c r="RJ11" s="30"/>
      <c r="RK11" s="30"/>
      <c r="RL11" s="30"/>
      <c r="RM11" s="30"/>
      <c r="RN11" s="30"/>
      <c r="RO11" s="30"/>
      <c r="RP11" s="30"/>
      <c r="RQ11" s="30"/>
      <c r="RR11" s="30"/>
      <c r="RS11" s="30"/>
      <c r="RT11" s="30"/>
      <c r="RU11" s="30"/>
      <c r="RV11" s="30"/>
      <c r="RW11" s="30"/>
      <c r="RX11" s="30"/>
      <c r="RY11" s="30"/>
      <c r="RZ11" s="30"/>
      <c r="SA11" s="30"/>
      <c r="SB11" s="30"/>
      <c r="SC11" s="30"/>
      <c r="SD11" s="30"/>
      <c r="SE11" s="30"/>
      <c r="SF11" s="30"/>
      <c r="SG11" s="30"/>
      <c r="SH11" s="30"/>
      <c r="SI11" s="30"/>
      <c r="SJ11" s="30"/>
      <c r="SK11" s="30"/>
      <c r="SL11" s="30"/>
      <c r="SM11" s="30"/>
      <c r="SN11" s="30"/>
      <c r="SO11" s="30"/>
      <c r="SP11" s="30"/>
      <c r="SQ11" s="30"/>
      <c r="SR11" s="30"/>
      <c r="SS11" s="30"/>
      <c r="ST11" s="30"/>
      <c r="SU11" s="30"/>
      <c r="SV11" s="30"/>
      <c r="SW11" s="30"/>
      <c r="SX11" s="30"/>
      <c r="SY11" s="30"/>
      <c r="SZ11" s="30"/>
      <c r="TA11" s="30"/>
      <c r="TB11" s="30"/>
      <c r="TC11" s="30"/>
      <c r="TD11" s="30"/>
      <c r="TE11" s="30"/>
      <c r="TF11" s="30"/>
      <c r="TG11" s="30"/>
      <c r="TH11" s="30"/>
      <c r="TI11" s="30"/>
      <c r="TJ11" s="30"/>
      <c r="TK11" s="30"/>
      <c r="TL11" s="30"/>
      <c r="TM11" s="30"/>
      <c r="TN11" s="30"/>
      <c r="TO11" s="30"/>
      <c r="TP11" s="30"/>
      <c r="TQ11" s="30"/>
      <c r="TR11" s="30"/>
      <c r="TS11" s="30"/>
      <c r="TT11" s="30"/>
      <c r="TU11" s="30"/>
      <c r="TV11" s="30"/>
      <c r="TW11" s="30"/>
      <c r="TX11" s="30"/>
      <c r="TY11" s="30"/>
      <c r="TZ11" s="30"/>
      <c r="UA11" s="30"/>
      <c r="UB11" s="30"/>
      <c r="UC11" s="30"/>
      <c r="UD11" s="30"/>
      <c r="UE11" s="30"/>
      <c r="UF11" s="30"/>
      <c r="UG11" s="30"/>
      <c r="UH11" s="30"/>
      <c r="UI11" s="30"/>
      <c r="UJ11" s="30"/>
      <c r="UK11" s="30"/>
      <c r="UL11" s="30"/>
      <c r="UM11" s="30"/>
      <c r="UN11" s="30"/>
      <c r="UO11" s="30"/>
      <c r="UP11" s="30"/>
      <c r="UQ11" s="30"/>
      <c r="UR11" s="30"/>
      <c r="US11" s="30"/>
      <c r="UT11" s="30"/>
      <c r="UU11" s="30"/>
      <c r="UV11" s="30"/>
      <c r="UW11" s="30"/>
      <c r="UX11" s="30"/>
      <c r="UY11" s="30"/>
      <c r="UZ11" s="30"/>
      <c r="VA11" s="30"/>
      <c r="VB11" s="30"/>
      <c r="VC11" s="30"/>
      <c r="VD11" s="30"/>
      <c r="VE11" s="30"/>
      <c r="VF11" s="30"/>
      <c r="VG11" s="30"/>
      <c r="VH11" s="30"/>
      <c r="VI11" s="30"/>
      <c r="VJ11" s="30"/>
      <c r="VK11" s="30"/>
      <c r="VL11" s="30"/>
      <c r="VM11" s="30"/>
      <c r="VN11" s="30"/>
      <c r="VO11" s="30"/>
      <c r="VP11" s="30"/>
      <c r="VQ11" s="30"/>
      <c r="VR11" s="30"/>
      <c r="VS11" s="30"/>
      <c r="VT11" s="30"/>
      <c r="VU11" s="30"/>
      <c r="VV11" s="30"/>
      <c r="VW11" s="30"/>
      <c r="VX11" s="30"/>
      <c r="VY11" s="30"/>
      <c r="VZ11" s="30"/>
      <c r="WA11" s="30"/>
      <c r="WB11" s="30"/>
      <c r="WC11" s="30"/>
      <c r="WD11" s="30"/>
      <c r="WE11" s="30"/>
      <c r="WF11" s="30"/>
      <c r="WG11" s="30"/>
      <c r="WH11" s="30"/>
      <c r="WI11" s="30"/>
      <c r="WJ11" s="30"/>
      <c r="WK11" s="30"/>
      <c r="WL11" s="30"/>
      <c r="WM11" s="30"/>
      <c r="WN11" s="30"/>
      <c r="WO11" s="30"/>
      <c r="WP11" s="30"/>
      <c r="WQ11" s="30"/>
      <c r="WR11" s="30"/>
      <c r="WS11" s="30"/>
      <c r="WT11" s="30"/>
      <c r="WU11" s="30"/>
      <c r="WV11" s="30"/>
      <c r="WW11" s="30"/>
      <c r="WX11" s="30"/>
      <c r="WY11" s="30"/>
      <c r="WZ11" s="30"/>
      <c r="XA11" s="30"/>
      <c r="XB11" s="30"/>
      <c r="XC11" s="30"/>
      <c r="XD11" s="30"/>
      <c r="XE11" s="30"/>
      <c r="XF11" s="30"/>
      <c r="XG11" s="30"/>
      <c r="XH11" s="30"/>
      <c r="XI11" s="30"/>
      <c r="XJ11" s="30"/>
      <c r="XK11" s="30"/>
      <c r="XL11" s="30"/>
      <c r="XM11" s="30"/>
      <c r="XN11" s="30"/>
      <c r="XO11" s="30"/>
      <c r="XP11" s="30"/>
      <c r="XQ11" s="30"/>
      <c r="XR11" s="30"/>
      <c r="XS11" s="30"/>
      <c r="XT11" s="30"/>
      <c r="XU11" s="30"/>
      <c r="XV11" s="30"/>
      <c r="XW11" s="30"/>
      <c r="XX11" s="30"/>
      <c r="XY11" s="30"/>
      <c r="XZ11" s="30"/>
      <c r="YA11" s="30"/>
      <c r="YB11" s="30"/>
      <c r="YC11" s="30"/>
      <c r="YD11" s="30"/>
      <c r="YE11" s="30"/>
      <c r="YF11" s="30"/>
      <c r="YG11" s="30"/>
      <c r="YH11" s="30"/>
      <c r="YI11" s="30"/>
      <c r="YJ11" s="30"/>
      <c r="YK11" s="30"/>
      <c r="YL11" s="30"/>
      <c r="YM11" s="30"/>
      <c r="YN11" s="30"/>
      <c r="YO11" s="30"/>
      <c r="YP11" s="30"/>
      <c r="YQ11" s="30"/>
      <c r="YR11" s="30"/>
      <c r="YS11" s="30"/>
      <c r="YT11" s="30"/>
      <c r="YU11" s="30"/>
      <c r="YV11" s="30"/>
      <c r="YW11" s="30"/>
      <c r="YX11" s="30"/>
      <c r="YY11" s="30"/>
      <c r="YZ11" s="30"/>
      <c r="ZA11" s="30"/>
      <c r="ZB11" s="30"/>
      <c r="ZC11" s="30"/>
      <c r="ZD11" s="30"/>
      <c r="ZE11" s="30"/>
      <c r="ZF11" s="30"/>
      <c r="ZG11" s="30"/>
      <c r="ZH11" s="30"/>
      <c r="ZI11" s="30"/>
      <c r="ZJ11" s="30"/>
      <c r="ZK11" s="30"/>
      <c r="ZL11" s="30"/>
      <c r="ZM11" s="30"/>
      <c r="ZN11" s="30"/>
      <c r="ZO11" s="30"/>
      <c r="ZP11" s="30"/>
      <c r="ZQ11" s="30"/>
      <c r="ZR11" s="30"/>
      <c r="ZS11" s="30"/>
      <c r="ZT11" s="30"/>
      <c r="ZU11" s="30"/>
      <c r="ZV11" s="30"/>
      <c r="ZW11" s="30"/>
      <c r="ZX11" s="30"/>
      <c r="ZY11" s="30"/>
      <c r="ZZ11" s="30"/>
      <c r="AAA11" s="30"/>
      <c r="AAB11" s="30"/>
      <c r="AAC11" s="30"/>
      <c r="AAD11" s="30"/>
      <c r="AAE11" s="30"/>
      <c r="AAF11" s="30"/>
      <c r="AAG11" s="30"/>
      <c r="AAH11" s="30"/>
      <c r="AAI11" s="30"/>
      <c r="AAJ11" s="30"/>
      <c r="AAK11" s="30"/>
      <c r="AAL11" s="30"/>
      <c r="AAM11" s="30"/>
      <c r="AAN11" s="30"/>
      <c r="AAO11" s="30"/>
      <c r="AAP11" s="30"/>
      <c r="AAQ11" s="30"/>
      <c r="AAR11" s="30"/>
      <c r="AAS11" s="30"/>
      <c r="AAT11" s="30"/>
      <c r="AAU11" s="30"/>
      <c r="AAV11" s="30"/>
      <c r="AAW11" s="30"/>
      <c r="AAX11" s="30"/>
      <c r="AAY11" s="30"/>
      <c r="AAZ11" s="30"/>
      <c r="ABA11" s="30"/>
      <c r="ABB11" s="30"/>
      <c r="ABC11" s="30"/>
      <c r="ABD11" s="30"/>
      <c r="ABE11" s="30"/>
      <c r="ABF11" s="30"/>
      <c r="ABG11" s="30"/>
      <c r="ABH11" s="30"/>
      <c r="ABI11" s="30"/>
      <c r="ABJ11" s="30"/>
      <c r="ABK11" s="30"/>
      <c r="ABL11" s="30"/>
      <c r="ABM11" s="30"/>
      <c r="ABN11" s="30"/>
      <c r="ABO11" s="30"/>
      <c r="ABP11" s="30"/>
      <c r="ABQ11" s="30"/>
      <c r="ABR11" s="30"/>
      <c r="ABS11" s="30"/>
      <c r="ABT11" s="30"/>
      <c r="ABU11" s="30"/>
      <c r="ABV11" s="30"/>
      <c r="ABW11" s="30"/>
      <c r="ABX11" s="30"/>
      <c r="ABY11" s="30"/>
      <c r="ABZ11" s="30"/>
      <c r="ACA11" s="30"/>
      <c r="ACB11" s="30"/>
      <c r="ACC11" s="30"/>
      <c r="ACD11" s="30"/>
      <c r="ACE11" s="30"/>
      <c r="ACF11" s="30"/>
      <c r="ACG11" s="30"/>
      <c r="ACH11" s="30"/>
      <c r="ACI11" s="30"/>
      <c r="ACJ11" s="30"/>
      <c r="ACK11" s="30"/>
      <c r="ACL11" s="30"/>
      <c r="ACM11" s="30"/>
      <c r="ACN11" s="30"/>
      <c r="ACO11" s="30"/>
      <c r="ACP11" s="30"/>
      <c r="ACQ11" s="30"/>
      <c r="ACR11" s="30"/>
      <c r="ACS11" s="30"/>
      <c r="ACT11" s="30"/>
      <c r="ACU11" s="30"/>
      <c r="ACV11" s="30"/>
      <c r="ACW11" s="30"/>
      <c r="ACX11" s="30"/>
      <c r="ACY11" s="30"/>
      <c r="ACZ11" s="30"/>
      <c r="ADA11" s="30"/>
      <c r="ADB11" s="30"/>
      <c r="ADC11" s="30"/>
      <c r="ADD11" s="30"/>
      <c r="ADE11" s="30"/>
      <c r="ADF11" s="30"/>
      <c r="ADG11" s="30"/>
      <c r="ADH11" s="30"/>
      <c r="ADI11" s="30"/>
      <c r="ADJ11" s="30"/>
      <c r="ADK11" s="30"/>
      <c r="ADL11" s="30"/>
      <c r="ADM11" s="30"/>
      <c r="ADN11" s="30"/>
      <c r="ADO11" s="30"/>
      <c r="ADP11" s="30"/>
      <c r="ADQ11" s="30"/>
      <c r="ADR11" s="30"/>
      <c r="ADS11" s="30"/>
      <c r="ADT11" s="30"/>
      <c r="ADU11" s="30"/>
      <c r="ADV11" s="30"/>
      <c r="ADW11" s="30"/>
      <c r="ADX11" s="30"/>
      <c r="ADY11" s="30"/>
      <c r="ADZ11" s="30"/>
      <c r="AEA11" s="30"/>
      <c r="AEB11" s="30"/>
      <c r="AEC11" s="30"/>
      <c r="AED11" s="30"/>
      <c r="AEE11" s="30"/>
      <c r="AEF11" s="30"/>
      <c r="AEG11" s="30"/>
      <c r="AEH11" s="30"/>
      <c r="AEI11" s="30"/>
      <c r="AEJ11" s="30"/>
      <c r="AEK11" s="30"/>
      <c r="AEL11" s="30"/>
      <c r="AEM11" s="30"/>
      <c r="AEN11" s="30"/>
      <c r="AEO11" s="30"/>
      <c r="AEP11" s="30"/>
      <c r="AEQ11" s="30"/>
      <c r="AER11" s="30"/>
      <c r="AES11" s="30"/>
      <c r="AET11" s="30"/>
      <c r="AEU11" s="30"/>
      <c r="AEV11" s="30"/>
      <c r="AEW11" s="30"/>
      <c r="AEX11" s="30"/>
      <c r="AEY11" s="30"/>
      <c r="AEZ11" s="30"/>
      <c r="AFA11" s="30"/>
      <c r="AFB11" s="30"/>
      <c r="AFC11" s="30"/>
      <c r="AFD11" s="30"/>
      <c r="AFE11" s="30"/>
      <c r="AFF11" s="30"/>
      <c r="AFG11" s="30"/>
      <c r="AFH11" s="30"/>
      <c r="AFI11" s="30"/>
      <c r="AFJ11" s="30"/>
      <c r="AFK11" s="30"/>
      <c r="AFL11" s="30"/>
      <c r="AFM11" s="30"/>
      <c r="AFN11" s="30"/>
      <c r="AFO11" s="30"/>
      <c r="AFP11" s="30"/>
      <c r="AFQ11" s="30"/>
      <c r="AFR11" s="30"/>
      <c r="AFS11" s="30"/>
      <c r="AFT11" s="30"/>
      <c r="AFU11" s="30"/>
      <c r="AFV11" s="30"/>
      <c r="AFW11" s="30"/>
      <c r="AFX11" s="30"/>
      <c r="AFY11" s="30"/>
      <c r="AFZ11" s="30"/>
      <c r="AGA11" s="30"/>
      <c r="AGB11" s="30"/>
      <c r="AGC11" s="30"/>
      <c r="AGD11" s="30"/>
      <c r="AGE11" s="30"/>
      <c r="AGF11" s="30"/>
      <c r="AGG11" s="30"/>
      <c r="AGH11" s="30"/>
      <c r="AGI11" s="30"/>
      <c r="AGJ11" s="30"/>
      <c r="AGK11" s="30"/>
      <c r="AGL11" s="30"/>
      <c r="AGM11" s="30"/>
      <c r="AGN11" s="30"/>
      <c r="AGO11" s="30"/>
      <c r="AGP11" s="30"/>
      <c r="AGQ11" s="30"/>
      <c r="AGR11" s="30"/>
      <c r="AGS11" s="30"/>
      <c r="AGT11" s="30"/>
      <c r="AGU11" s="30"/>
      <c r="AGV11" s="30"/>
      <c r="AGW11" s="30"/>
      <c r="AGX11" s="30"/>
      <c r="AGY11" s="30"/>
      <c r="AGZ11" s="30"/>
      <c r="AHA11" s="30"/>
      <c r="AHB11" s="30"/>
      <c r="AHC11" s="30"/>
      <c r="AHD11" s="30"/>
      <c r="AHE11" s="30"/>
      <c r="AHF11" s="30"/>
      <c r="AHG11" s="30"/>
      <c r="AHH11" s="30"/>
      <c r="AHI11" s="30"/>
      <c r="AHJ11" s="30"/>
      <c r="AHK11" s="30"/>
      <c r="AHL11" s="30"/>
      <c r="AHM11" s="30"/>
      <c r="AHN11" s="30"/>
      <c r="AHO11" s="30"/>
      <c r="AHP11" s="30"/>
      <c r="AHQ11" s="30"/>
      <c r="AHR11" s="30"/>
      <c r="AHS11" s="30"/>
      <c r="AHT11" s="30"/>
      <c r="AHU11" s="30"/>
      <c r="AHV11" s="30"/>
      <c r="AHW11" s="30"/>
      <c r="AHX11" s="30"/>
      <c r="AHY11" s="30"/>
      <c r="AHZ11" s="30"/>
      <c r="AIA11" s="30"/>
      <c r="AIB11" s="30"/>
      <c r="AIC11" s="30"/>
      <c r="AID11" s="30"/>
      <c r="AIE11" s="30"/>
      <c r="AIF11" s="30"/>
      <c r="AIG11" s="30"/>
      <c r="AIH11" s="30"/>
      <c r="AII11" s="30"/>
      <c r="AIJ11" s="30"/>
      <c r="AIK11" s="30"/>
      <c r="AIL11" s="30"/>
      <c r="AIM11" s="30"/>
      <c r="AIN11" s="30"/>
      <c r="AIO11" s="30"/>
      <c r="AIP11" s="30"/>
      <c r="AIQ11" s="30"/>
      <c r="AIR11" s="30"/>
      <c r="AIS11" s="30"/>
      <c r="AIT11" s="30"/>
      <c r="AIU11" s="30"/>
      <c r="AIV11" s="30"/>
      <c r="AIW11" s="30"/>
      <c r="AIX11" s="30"/>
      <c r="AIY11" s="30"/>
      <c r="AIZ11" s="30"/>
      <c r="AJA11" s="30"/>
      <c r="AJB11" s="30"/>
      <c r="AJC11" s="30"/>
      <c r="AJD11" s="30"/>
      <c r="AJE11" s="30"/>
      <c r="AJF11" s="30"/>
      <c r="AJG11" s="30"/>
      <c r="AJH11" s="30"/>
      <c r="AJI11" s="30"/>
      <c r="AJJ11" s="30"/>
      <c r="AJK11" s="30"/>
      <c r="AJL11" s="30"/>
      <c r="AJM11" s="30"/>
      <c r="AJN11" s="30"/>
      <c r="AJO11" s="30"/>
      <c r="AJP11" s="30"/>
      <c r="AJQ11" s="30"/>
      <c r="AJR11" s="30"/>
      <c r="AJS11" s="30"/>
      <c r="AJT11" s="30"/>
      <c r="AJU11" s="30"/>
      <c r="AJV11" s="30"/>
      <c r="AJW11" s="30"/>
      <c r="AJX11" s="30"/>
      <c r="AJY11" s="30"/>
      <c r="AJZ11" s="30"/>
      <c r="AKA11" s="30"/>
      <c r="AKB11" s="30"/>
      <c r="AKC11" s="30"/>
      <c r="AKD11" s="30"/>
      <c r="AKE11" s="30"/>
      <c r="AKF11" s="30"/>
      <c r="AKG11" s="30"/>
      <c r="AKH11" s="30"/>
      <c r="AKI11" s="30"/>
      <c r="AKJ11" s="30"/>
      <c r="AKK11" s="30"/>
      <c r="AKL11" s="30"/>
      <c r="AKM11" s="30"/>
      <c r="AKN11" s="30"/>
      <c r="AKO11" s="30"/>
      <c r="AKP11" s="30"/>
      <c r="AKQ11" s="30"/>
      <c r="AKR11" s="30"/>
      <c r="AKS11" s="30"/>
      <c r="AKT11" s="30"/>
      <c r="AKU11" s="30"/>
      <c r="AKV11" s="30"/>
      <c r="AKW11" s="30"/>
      <c r="AKX11" s="30"/>
      <c r="AKY11" s="30"/>
      <c r="AKZ11" s="30"/>
      <c r="ALA11" s="30"/>
      <c r="ALB11" s="30"/>
      <c r="ALC11" s="30"/>
      <c r="ALD11" s="30"/>
      <c r="ALE11" s="30"/>
      <c r="ALF11" s="30"/>
      <c r="ALG11" s="30"/>
      <c r="ALH11" s="30"/>
      <c r="ALI11" s="30"/>
      <c r="ALJ11" s="30"/>
      <c r="ALK11" s="30"/>
      <c r="ALL11" s="30"/>
      <c r="ALM11" s="30"/>
      <c r="ALN11" s="30"/>
      <c r="ALO11" s="30"/>
      <c r="ALP11" s="30"/>
      <c r="ALQ11" s="30"/>
      <c r="ALR11" s="30"/>
      <c r="ALS11" s="30"/>
      <c r="ALT11" s="30"/>
      <c r="ALU11" s="30"/>
      <c r="ALV11" s="30"/>
      <c r="ALW11" s="30"/>
      <c r="ALX11" s="30"/>
      <c r="ALY11" s="30"/>
      <c r="ALZ11" s="30"/>
      <c r="AMA11" s="30"/>
      <c r="AMB11" s="30"/>
      <c r="AMC11" s="30"/>
      <c r="AMD11" s="30"/>
      <c r="AME11" s="30"/>
      <c r="AMF11" s="30"/>
      <c r="AMG11" s="30"/>
      <c r="AMH11" s="30"/>
      <c r="AMI11" s="30"/>
      <c r="AMJ11" s="30"/>
    </row>
    <row r="12" spans="1:1024" x14ac:dyDescent="0.25">
      <c r="A12" s="30"/>
      <c r="B12" s="9" t="s">
        <v>74</v>
      </c>
      <c r="C12" s="10"/>
      <c r="D12" s="11" t="s">
        <v>75</v>
      </c>
      <c r="E12" s="10">
        <v>941230.44</v>
      </c>
      <c r="F12" s="12"/>
      <c r="G12" s="13"/>
      <c r="H12" s="11" t="s">
        <v>73</v>
      </c>
      <c r="I12" s="14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  <c r="IW12" s="30"/>
      <c r="IX12" s="30"/>
      <c r="IY12" s="30"/>
      <c r="IZ12" s="30"/>
      <c r="JA12" s="30"/>
      <c r="JB12" s="30"/>
      <c r="JC12" s="30"/>
      <c r="JD12" s="30"/>
      <c r="JE12" s="30"/>
      <c r="JF12" s="30"/>
      <c r="JG12" s="30"/>
      <c r="JH12" s="30"/>
      <c r="JI12" s="30"/>
      <c r="JJ12" s="30"/>
      <c r="JK12" s="30"/>
      <c r="JL12" s="30"/>
      <c r="JM12" s="30"/>
      <c r="JN12" s="30"/>
      <c r="JO12" s="30"/>
      <c r="JP12" s="30"/>
      <c r="JQ12" s="3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  <c r="KU12" s="30"/>
      <c r="KV12" s="30"/>
      <c r="KW12" s="30"/>
      <c r="KX12" s="30"/>
      <c r="KY12" s="30"/>
      <c r="KZ12" s="30"/>
      <c r="LA12" s="30"/>
      <c r="LB12" s="30"/>
      <c r="LC12" s="30"/>
      <c r="LD12" s="30"/>
      <c r="LE12" s="30"/>
      <c r="LF12" s="30"/>
      <c r="LG12" s="30"/>
      <c r="LH12" s="30"/>
      <c r="LI12" s="30"/>
      <c r="LJ12" s="30"/>
      <c r="LK12" s="30"/>
      <c r="LL12" s="30"/>
      <c r="LM12" s="30"/>
      <c r="LN12" s="30"/>
      <c r="LO12" s="30"/>
      <c r="LP12" s="30"/>
      <c r="LQ12" s="30"/>
      <c r="LR12" s="30"/>
      <c r="LS12" s="30"/>
      <c r="LT12" s="30"/>
      <c r="LU12" s="30"/>
      <c r="LV12" s="30"/>
      <c r="LW12" s="30"/>
      <c r="LX12" s="30"/>
      <c r="LY12" s="30"/>
      <c r="LZ12" s="30"/>
      <c r="MA12" s="30"/>
      <c r="MB12" s="30"/>
      <c r="MC12" s="30"/>
      <c r="MD12" s="30"/>
      <c r="ME12" s="30"/>
      <c r="MF12" s="30"/>
      <c r="MG12" s="30"/>
      <c r="MH12" s="30"/>
      <c r="MI12" s="30"/>
      <c r="MJ12" s="30"/>
      <c r="MK12" s="30"/>
      <c r="ML12" s="30"/>
      <c r="MM12" s="30"/>
      <c r="MN12" s="30"/>
      <c r="MO12" s="30"/>
      <c r="MP12" s="30"/>
      <c r="MQ12" s="30"/>
      <c r="MR12" s="30"/>
      <c r="MS12" s="30"/>
      <c r="MT12" s="30"/>
      <c r="MU12" s="30"/>
      <c r="MV12" s="30"/>
      <c r="MW12" s="30"/>
      <c r="MX12" s="30"/>
      <c r="MY12" s="30"/>
      <c r="MZ12" s="30"/>
      <c r="NA12" s="30"/>
      <c r="NB12" s="30"/>
      <c r="NC12" s="30"/>
      <c r="ND12" s="30"/>
      <c r="NE12" s="30"/>
      <c r="NF12" s="30"/>
      <c r="NG12" s="30"/>
      <c r="NH12" s="30"/>
      <c r="NI12" s="30"/>
      <c r="NJ12" s="30"/>
      <c r="NK12" s="30"/>
      <c r="NL12" s="30"/>
      <c r="NM12" s="30"/>
      <c r="NN12" s="30"/>
      <c r="NO12" s="30"/>
      <c r="NP12" s="30"/>
      <c r="NQ12" s="30"/>
      <c r="NR12" s="30"/>
      <c r="NS12" s="30"/>
      <c r="NT12" s="30"/>
      <c r="NU12" s="30"/>
      <c r="NV12" s="30"/>
      <c r="NW12" s="30"/>
      <c r="NX12" s="30"/>
      <c r="NY12" s="30"/>
      <c r="NZ12" s="30"/>
      <c r="OA12" s="30"/>
      <c r="OB12" s="30"/>
      <c r="OC12" s="30"/>
      <c r="OD12" s="30"/>
      <c r="OE12" s="30"/>
      <c r="OF12" s="30"/>
      <c r="OG12" s="30"/>
      <c r="OH12" s="30"/>
      <c r="OI12" s="30"/>
      <c r="OJ12" s="30"/>
      <c r="OK12" s="30"/>
      <c r="OL12" s="30"/>
      <c r="OM12" s="30"/>
      <c r="ON12" s="30"/>
      <c r="OO12" s="30"/>
      <c r="OP12" s="30"/>
      <c r="OQ12" s="30"/>
      <c r="OR12" s="30"/>
      <c r="OS12" s="30"/>
      <c r="OT12" s="30"/>
      <c r="OU12" s="30"/>
      <c r="OV12" s="30"/>
      <c r="OW12" s="30"/>
      <c r="OX12" s="30"/>
      <c r="OY12" s="30"/>
      <c r="OZ12" s="30"/>
      <c r="PA12" s="30"/>
      <c r="PB12" s="30"/>
      <c r="PC12" s="30"/>
      <c r="PD12" s="30"/>
      <c r="PE12" s="30"/>
      <c r="PF12" s="30"/>
      <c r="PG12" s="30"/>
      <c r="PH12" s="30"/>
      <c r="PI12" s="30"/>
      <c r="PJ12" s="30"/>
      <c r="PK12" s="30"/>
      <c r="PL12" s="30"/>
      <c r="PM12" s="30"/>
      <c r="PN12" s="30"/>
      <c r="PO12" s="30"/>
      <c r="PP12" s="30"/>
      <c r="PQ12" s="30"/>
      <c r="PR12" s="30"/>
      <c r="PS12" s="30"/>
      <c r="PT12" s="30"/>
      <c r="PU12" s="30"/>
      <c r="PV12" s="30"/>
      <c r="PW12" s="30"/>
      <c r="PX12" s="30"/>
      <c r="PY12" s="30"/>
      <c r="PZ12" s="30"/>
      <c r="QA12" s="30"/>
      <c r="QB12" s="30"/>
      <c r="QC12" s="30"/>
      <c r="QD12" s="30"/>
      <c r="QE12" s="30"/>
      <c r="QF12" s="30"/>
      <c r="QG12" s="30"/>
      <c r="QH12" s="30"/>
      <c r="QI12" s="30"/>
      <c r="QJ12" s="30"/>
      <c r="QK12" s="30"/>
      <c r="QL12" s="30"/>
      <c r="QM12" s="30"/>
      <c r="QN12" s="30"/>
      <c r="QO12" s="30"/>
      <c r="QP12" s="30"/>
      <c r="QQ12" s="30"/>
      <c r="QR12" s="30"/>
      <c r="QS12" s="30"/>
      <c r="QT12" s="30"/>
      <c r="QU12" s="30"/>
      <c r="QV12" s="30"/>
      <c r="QW12" s="30"/>
      <c r="QX12" s="30"/>
      <c r="QY12" s="30"/>
      <c r="QZ12" s="30"/>
      <c r="RA12" s="30"/>
      <c r="RB12" s="30"/>
      <c r="RC12" s="30"/>
      <c r="RD12" s="30"/>
      <c r="RE12" s="30"/>
      <c r="RF12" s="30"/>
      <c r="RG12" s="30"/>
      <c r="RH12" s="30"/>
      <c r="RI12" s="30"/>
      <c r="RJ12" s="30"/>
      <c r="RK12" s="30"/>
      <c r="RL12" s="30"/>
      <c r="RM12" s="30"/>
      <c r="RN12" s="30"/>
      <c r="RO12" s="30"/>
      <c r="RP12" s="30"/>
      <c r="RQ12" s="30"/>
      <c r="RR12" s="30"/>
      <c r="RS12" s="30"/>
      <c r="RT12" s="30"/>
      <c r="RU12" s="30"/>
      <c r="RV12" s="30"/>
      <c r="RW12" s="30"/>
      <c r="RX12" s="30"/>
      <c r="RY12" s="30"/>
      <c r="RZ12" s="30"/>
      <c r="SA12" s="30"/>
      <c r="SB12" s="30"/>
      <c r="SC12" s="30"/>
      <c r="SD12" s="30"/>
      <c r="SE12" s="30"/>
      <c r="SF12" s="30"/>
      <c r="SG12" s="30"/>
      <c r="SH12" s="30"/>
      <c r="SI12" s="30"/>
      <c r="SJ12" s="30"/>
      <c r="SK12" s="30"/>
      <c r="SL12" s="30"/>
      <c r="SM12" s="30"/>
      <c r="SN12" s="30"/>
      <c r="SO12" s="30"/>
      <c r="SP12" s="30"/>
      <c r="SQ12" s="30"/>
      <c r="SR12" s="30"/>
      <c r="SS12" s="30"/>
      <c r="ST12" s="30"/>
      <c r="SU12" s="30"/>
      <c r="SV12" s="30"/>
      <c r="SW12" s="30"/>
      <c r="SX12" s="30"/>
      <c r="SY12" s="30"/>
      <c r="SZ12" s="30"/>
      <c r="TA12" s="30"/>
      <c r="TB12" s="30"/>
      <c r="TC12" s="30"/>
      <c r="TD12" s="30"/>
      <c r="TE12" s="30"/>
      <c r="TF12" s="30"/>
      <c r="TG12" s="30"/>
      <c r="TH12" s="30"/>
      <c r="TI12" s="30"/>
      <c r="TJ12" s="30"/>
      <c r="TK12" s="30"/>
      <c r="TL12" s="30"/>
      <c r="TM12" s="30"/>
      <c r="TN12" s="30"/>
      <c r="TO12" s="30"/>
      <c r="TP12" s="30"/>
      <c r="TQ12" s="30"/>
      <c r="TR12" s="30"/>
      <c r="TS12" s="30"/>
      <c r="TT12" s="30"/>
      <c r="TU12" s="30"/>
      <c r="TV12" s="30"/>
      <c r="TW12" s="30"/>
      <c r="TX12" s="30"/>
      <c r="TY12" s="30"/>
      <c r="TZ12" s="30"/>
      <c r="UA12" s="30"/>
      <c r="UB12" s="30"/>
      <c r="UC12" s="30"/>
      <c r="UD12" s="30"/>
      <c r="UE12" s="30"/>
      <c r="UF12" s="30"/>
      <c r="UG12" s="30"/>
      <c r="UH12" s="30"/>
      <c r="UI12" s="30"/>
      <c r="UJ12" s="30"/>
      <c r="UK12" s="30"/>
      <c r="UL12" s="30"/>
      <c r="UM12" s="30"/>
      <c r="UN12" s="30"/>
      <c r="UO12" s="30"/>
      <c r="UP12" s="30"/>
      <c r="UQ12" s="30"/>
      <c r="UR12" s="30"/>
      <c r="US12" s="30"/>
      <c r="UT12" s="30"/>
      <c r="UU12" s="30"/>
      <c r="UV12" s="30"/>
      <c r="UW12" s="30"/>
      <c r="UX12" s="30"/>
      <c r="UY12" s="30"/>
      <c r="UZ12" s="30"/>
      <c r="VA12" s="30"/>
      <c r="VB12" s="30"/>
      <c r="VC12" s="30"/>
      <c r="VD12" s="30"/>
      <c r="VE12" s="30"/>
      <c r="VF12" s="30"/>
      <c r="VG12" s="30"/>
      <c r="VH12" s="30"/>
      <c r="VI12" s="30"/>
      <c r="VJ12" s="30"/>
      <c r="VK12" s="30"/>
      <c r="VL12" s="30"/>
      <c r="VM12" s="30"/>
      <c r="VN12" s="30"/>
      <c r="VO12" s="30"/>
      <c r="VP12" s="30"/>
      <c r="VQ12" s="30"/>
      <c r="VR12" s="30"/>
      <c r="VS12" s="30"/>
      <c r="VT12" s="30"/>
      <c r="VU12" s="30"/>
      <c r="VV12" s="30"/>
      <c r="VW12" s="30"/>
      <c r="VX12" s="30"/>
      <c r="VY12" s="30"/>
      <c r="VZ12" s="30"/>
      <c r="WA12" s="30"/>
      <c r="WB12" s="30"/>
      <c r="WC12" s="30"/>
      <c r="WD12" s="30"/>
      <c r="WE12" s="30"/>
      <c r="WF12" s="30"/>
      <c r="WG12" s="30"/>
      <c r="WH12" s="30"/>
      <c r="WI12" s="30"/>
      <c r="WJ12" s="30"/>
      <c r="WK12" s="30"/>
      <c r="WL12" s="30"/>
      <c r="WM12" s="30"/>
      <c r="WN12" s="30"/>
      <c r="WO12" s="30"/>
      <c r="WP12" s="30"/>
      <c r="WQ12" s="30"/>
      <c r="WR12" s="30"/>
      <c r="WS12" s="30"/>
      <c r="WT12" s="30"/>
      <c r="WU12" s="30"/>
      <c r="WV12" s="30"/>
      <c r="WW12" s="30"/>
      <c r="WX12" s="30"/>
      <c r="WY12" s="30"/>
      <c r="WZ12" s="30"/>
      <c r="XA12" s="30"/>
      <c r="XB12" s="30"/>
      <c r="XC12" s="30"/>
      <c r="XD12" s="30"/>
      <c r="XE12" s="30"/>
      <c r="XF12" s="30"/>
      <c r="XG12" s="30"/>
      <c r="XH12" s="30"/>
      <c r="XI12" s="30"/>
      <c r="XJ12" s="30"/>
      <c r="XK12" s="30"/>
      <c r="XL12" s="30"/>
      <c r="XM12" s="30"/>
      <c r="XN12" s="30"/>
      <c r="XO12" s="30"/>
      <c r="XP12" s="30"/>
      <c r="XQ12" s="30"/>
      <c r="XR12" s="30"/>
      <c r="XS12" s="30"/>
      <c r="XT12" s="30"/>
      <c r="XU12" s="30"/>
      <c r="XV12" s="30"/>
      <c r="XW12" s="30"/>
      <c r="XX12" s="30"/>
      <c r="XY12" s="30"/>
      <c r="XZ12" s="30"/>
      <c r="YA12" s="30"/>
      <c r="YB12" s="30"/>
      <c r="YC12" s="30"/>
      <c r="YD12" s="30"/>
      <c r="YE12" s="30"/>
      <c r="YF12" s="30"/>
      <c r="YG12" s="30"/>
      <c r="YH12" s="30"/>
      <c r="YI12" s="30"/>
      <c r="YJ12" s="30"/>
      <c r="YK12" s="30"/>
      <c r="YL12" s="30"/>
      <c r="YM12" s="30"/>
      <c r="YN12" s="30"/>
      <c r="YO12" s="30"/>
      <c r="YP12" s="30"/>
      <c r="YQ12" s="30"/>
      <c r="YR12" s="30"/>
      <c r="YS12" s="30"/>
      <c r="YT12" s="30"/>
      <c r="YU12" s="30"/>
      <c r="YV12" s="30"/>
      <c r="YW12" s="30"/>
      <c r="YX12" s="30"/>
      <c r="YY12" s="30"/>
      <c r="YZ12" s="30"/>
      <c r="ZA12" s="30"/>
      <c r="ZB12" s="30"/>
      <c r="ZC12" s="30"/>
      <c r="ZD12" s="30"/>
      <c r="ZE12" s="30"/>
      <c r="ZF12" s="30"/>
      <c r="ZG12" s="30"/>
      <c r="ZH12" s="30"/>
      <c r="ZI12" s="30"/>
      <c r="ZJ12" s="30"/>
      <c r="ZK12" s="30"/>
      <c r="ZL12" s="30"/>
      <c r="ZM12" s="30"/>
      <c r="ZN12" s="30"/>
      <c r="ZO12" s="30"/>
      <c r="ZP12" s="30"/>
      <c r="ZQ12" s="30"/>
      <c r="ZR12" s="30"/>
      <c r="ZS12" s="30"/>
      <c r="ZT12" s="30"/>
      <c r="ZU12" s="30"/>
      <c r="ZV12" s="30"/>
      <c r="ZW12" s="30"/>
      <c r="ZX12" s="30"/>
      <c r="ZY12" s="30"/>
      <c r="ZZ12" s="30"/>
      <c r="AAA12" s="30"/>
      <c r="AAB12" s="30"/>
      <c r="AAC12" s="30"/>
      <c r="AAD12" s="30"/>
      <c r="AAE12" s="30"/>
      <c r="AAF12" s="30"/>
      <c r="AAG12" s="30"/>
      <c r="AAH12" s="30"/>
      <c r="AAI12" s="30"/>
      <c r="AAJ12" s="30"/>
      <c r="AAK12" s="30"/>
      <c r="AAL12" s="30"/>
      <c r="AAM12" s="30"/>
      <c r="AAN12" s="30"/>
      <c r="AAO12" s="30"/>
      <c r="AAP12" s="30"/>
      <c r="AAQ12" s="30"/>
      <c r="AAR12" s="30"/>
      <c r="AAS12" s="30"/>
      <c r="AAT12" s="30"/>
      <c r="AAU12" s="30"/>
      <c r="AAV12" s="30"/>
      <c r="AAW12" s="30"/>
      <c r="AAX12" s="30"/>
      <c r="AAY12" s="30"/>
      <c r="AAZ12" s="30"/>
      <c r="ABA12" s="30"/>
      <c r="ABB12" s="30"/>
      <c r="ABC12" s="30"/>
      <c r="ABD12" s="30"/>
      <c r="ABE12" s="30"/>
      <c r="ABF12" s="30"/>
      <c r="ABG12" s="30"/>
      <c r="ABH12" s="30"/>
      <c r="ABI12" s="30"/>
      <c r="ABJ12" s="30"/>
      <c r="ABK12" s="30"/>
      <c r="ABL12" s="30"/>
      <c r="ABM12" s="30"/>
      <c r="ABN12" s="30"/>
      <c r="ABO12" s="30"/>
      <c r="ABP12" s="30"/>
      <c r="ABQ12" s="30"/>
      <c r="ABR12" s="30"/>
      <c r="ABS12" s="30"/>
      <c r="ABT12" s="30"/>
      <c r="ABU12" s="30"/>
      <c r="ABV12" s="30"/>
      <c r="ABW12" s="30"/>
      <c r="ABX12" s="30"/>
      <c r="ABY12" s="30"/>
      <c r="ABZ12" s="30"/>
      <c r="ACA12" s="30"/>
      <c r="ACB12" s="30"/>
      <c r="ACC12" s="30"/>
      <c r="ACD12" s="30"/>
      <c r="ACE12" s="30"/>
      <c r="ACF12" s="30"/>
      <c r="ACG12" s="30"/>
      <c r="ACH12" s="30"/>
      <c r="ACI12" s="30"/>
      <c r="ACJ12" s="30"/>
      <c r="ACK12" s="30"/>
      <c r="ACL12" s="30"/>
      <c r="ACM12" s="30"/>
      <c r="ACN12" s="30"/>
      <c r="ACO12" s="30"/>
      <c r="ACP12" s="30"/>
      <c r="ACQ12" s="30"/>
      <c r="ACR12" s="30"/>
      <c r="ACS12" s="30"/>
      <c r="ACT12" s="30"/>
      <c r="ACU12" s="30"/>
      <c r="ACV12" s="30"/>
      <c r="ACW12" s="30"/>
      <c r="ACX12" s="30"/>
      <c r="ACY12" s="30"/>
      <c r="ACZ12" s="30"/>
      <c r="ADA12" s="30"/>
      <c r="ADB12" s="30"/>
      <c r="ADC12" s="30"/>
      <c r="ADD12" s="30"/>
      <c r="ADE12" s="30"/>
      <c r="ADF12" s="30"/>
      <c r="ADG12" s="30"/>
      <c r="ADH12" s="30"/>
      <c r="ADI12" s="30"/>
      <c r="ADJ12" s="30"/>
      <c r="ADK12" s="30"/>
      <c r="ADL12" s="30"/>
      <c r="ADM12" s="30"/>
      <c r="ADN12" s="30"/>
      <c r="ADO12" s="30"/>
      <c r="ADP12" s="30"/>
      <c r="ADQ12" s="30"/>
      <c r="ADR12" s="30"/>
      <c r="ADS12" s="30"/>
      <c r="ADT12" s="30"/>
      <c r="ADU12" s="30"/>
      <c r="ADV12" s="30"/>
      <c r="ADW12" s="30"/>
      <c r="ADX12" s="30"/>
      <c r="ADY12" s="30"/>
      <c r="ADZ12" s="30"/>
      <c r="AEA12" s="30"/>
      <c r="AEB12" s="30"/>
      <c r="AEC12" s="30"/>
      <c r="AED12" s="30"/>
      <c r="AEE12" s="30"/>
      <c r="AEF12" s="30"/>
      <c r="AEG12" s="30"/>
      <c r="AEH12" s="30"/>
      <c r="AEI12" s="30"/>
      <c r="AEJ12" s="30"/>
      <c r="AEK12" s="30"/>
      <c r="AEL12" s="30"/>
      <c r="AEM12" s="30"/>
      <c r="AEN12" s="30"/>
      <c r="AEO12" s="30"/>
      <c r="AEP12" s="30"/>
      <c r="AEQ12" s="30"/>
      <c r="AER12" s="30"/>
      <c r="AES12" s="30"/>
      <c r="AET12" s="30"/>
      <c r="AEU12" s="30"/>
      <c r="AEV12" s="30"/>
      <c r="AEW12" s="30"/>
      <c r="AEX12" s="30"/>
      <c r="AEY12" s="30"/>
      <c r="AEZ12" s="30"/>
      <c r="AFA12" s="30"/>
      <c r="AFB12" s="30"/>
      <c r="AFC12" s="30"/>
      <c r="AFD12" s="30"/>
      <c r="AFE12" s="30"/>
      <c r="AFF12" s="30"/>
      <c r="AFG12" s="30"/>
      <c r="AFH12" s="30"/>
      <c r="AFI12" s="30"/>
      <c r="AFJ12" s="30"/>
      <c r="AFK12" s="30"/>
      <c r="AFL12" s="30"/>
      <c r="AFM12" s="30"/>
      <c r="AFN12" s="30"/>
      <c r="AFO12" s="30"/>
      <c r="AFP12" s="30"/>
      <c r="AFQ12" s="30"/>
      <c r="AFR12" s="30"/>
      <c r="AFS12" s="30"/>
      <c r="AFT12" s="30"/>
      <c r="AFU12" s="30"/>
      <c r="AFV12" s="30"/>
      <c r="AFW12" s="30"/>
      <c r="AFX12" s="30"/>
      <c r="AFY12" s="30"/>
      <c r="AFZ12" s="30"/>
      <c r="AGA12" s="30"/>
      <c r="AGB12" s="30"/>
      <c r="AGC12" s="30"/>
      <c r="AGD12" s="30"/>
      <c r="AGE12" s="30"/>
      <c r="AGF12" s="30"/>
      <c r="AGG12" s="30"/>
      <c r="AGH12" s="30"/>
      <c r="AGI12" s="30"/>
      <c r="AGJ12" s="30"/>
      <c r="AGK12" s="30"/>
      <c r="AGL12" s="30"/>
      <c r="AGM12" s="30"/>
      <c r="AGN12" s="30"/>
      <c r="AGO12" s="30"/>
      <c r="AGP12" s="30"/>
      <c r="AGQ12" s="30"/>
      <c r="AGR12" s="30"/>
      <c r="AGS12" s="30"/>
      <c r="AGT12" s="30"/>
      <c r="AGU12" s="30"/>
      <c r="AGV12" s="30"/>
      <c r="AGW12" s="30"/>
      <c r="AGX12" s="30"/>
      <c r="AGY12" s="30"/>
      <c r="AGZ12" s="30"/>
      <c r="AHA12" s="30"/>
      <c r="AHB12" s="30"/>
      <c r="AHC12" s="30"/>
      <c r="AHD12" s="30"/>
      <c r="AHE12" s="30"/>
      <c r="AHF12" s="30"/>
      <c r="AHG12" s="30"/>
      <c r="AHH12" s="30"/>
      <c r="AHI12" s="30"/>
      <c r="AHJ12" s="30"/>
      <c r="AHK12" s="30"/>
      <c r="AHL12" s="30"/>
      <c r="AHM12" s="30"/>
      <c r="AHN12" s="30"/>
      <c r="AHO12" s="30"/>
      <c r="AHP12" s="30"/>
      <c r="AHQ12" s="30"/>
      <c r="AHR12" s="30"/>
      <c r="AHS12" s="30"/>
      <c r="AHT12" s="30"/>
      <c r="AHU12" s="30"/>
      <c r="AHV12" s="30"/>
      <c r="AHW12" s="30"/>
      <c r="AHX12" s="30"/>
      <c r="AHY12" s="30"/>
      <c r="AHZ12" s="30"/>
      <c r="AIA12" s="30"/>
      <c r="AIB12" s="30"/>
      <c r="AIC12" s="30"/>
      <c r="AID12" s="30"/>
      <c r="AIE12" s="30"/>
      <c r="AIF12" s="30"/>
      <c r="AIG12" s="30"/>
      <c r="AIH12" s="30"/>
      <c r="AII12" s="30"/>
      <c r="AIJ12" s="30"/>
      <c r="AIK12" s="30"/>
      <c r="AIL12" s="30"/>
      <c r="AIM12" s="30"/>
      <c r="AIN12" s="30"/>
      <c r="AIO12" s="30"/>
      <c r="AIP12" s="30"/>
      <c r="AIQ12" s="30"/>
      <c r="AIR12" s="30"/>
      <c r="AIS12" s="30"/>
      <c r="AIT12" s="30"/>
      <c r="AIU12" s="30"/>
      <c r="AIV12" s="30"/>
      <c r="AIW12" s="30"/>
      <c r="AIX12" s="30"/>
      <c r="AIY12" s="30"/>
      <c r="AIZ12" s="30"/>
      <c r="AJA12" s="30"/>
      <c r="AJB12" s="30"/>
      <c r="AJC12" s="30"/>
      <c r="AJD12" s="30"/>
      <c r="AJE12" s="30"/>
      <c r="AJF12" s="30"/>
      <c r="AJG12" s="30"/>
      <c r="AJH12" s="30"/>
      <c r="AJI12" s="30"/>
      <c r="AJJ12" s="30"/>
      <c r="AJK12" s="30"/>
      <c r="AJL12" s="30"/>
      <c r="AJM12" s="30"/>
      <c r="AJN12" s="30"/>
      <c r="AJO12" s="30"/>
      <c r="AJP12" s="30"/>
      <c r="AJQ12" s="30"/>
      <c r="AJR12" s="30"/>
      <c r="AJS12" s="30"/>
      <c r="AJT12" s="30"/>
      <c r="AJU12" s="30"/>
      <c r="AJV12" s="30"/>
      <c r="AJW12" s="30"/>
      <c r="AJX12" s="30"/>
      <c r="AJY12" s="30"/>
      <c r="AJZ12" s="30"/>
      <c r="AKA12" s="30"/>
      <c r="AKB12" s="30"/>
      <c r="AKC12" s="30"/>
      <c r="AKD12" s="30"/>
      <c r="AKE12" s="30"/>
      <c r="AKF12" s="30"/>
      <c r="AKG12" s="30"/>
      <c r="AKH12" s="30"/>
      <c r="AKI12" s="30"/>
      <c r="AKJ12" s="30"/>
      <c r="AKK12" s="30"/>
      <c r="AKL12" s="30"/>
      <c r="AKM12" s="30"/>
      <c r="AKN12" s="30"/>
      <c r="AKO12" s="30"/>
      <c r="AKP12" s="30"/>
      <c r="AKQ12" s="30"/>
      <c r="AKR12" s="30"/>
      <c r="AKS12" s="30"/>
      <c r="AKT12" s="30"/>
      <c r="AKU12" s="30"/>
      <c r="AKV12" s="30"/>
      <c r="AKW12" s="30"/>
      <c r="AKX12" s="30"/>
      <c r="AKY12" s="30"/>
      <c r="AKZ12" s="30"/>
      <c r="ALA12" s="30"/>
      <c r="ALB12" s="30"/>
      <c r="ALC12" s="30"/>
      <c r="ALD12" s="30"/>
      <c r="ALE12" s="30"/>
      <c r="ALF12" s="30"/>
      <c r="ALG12" s="30"/>
      <c r="ALH12" s="30"/>
      <c r="ALI12" s="30"/>
      <c r="ALJ12" s="30"/>
      <c r="ALK12" s="30"/>
      <c r="ALL12" s="30"/>
      <c r="ALM12" s="30"/>
      <c r="ALN12" s="30"/>
      <c r="ALO12" s="30"/>
      <c r="ALP12" s="30"/>
      <c r="ALQ12" s="30"/>
      <c r="ALR12" s="30"/>
      <c r="ALS12" s="30"/>
      <c r="ALT12" s="30"/>
      <c r="ALU12" s="30"/>
      <c r="ALV12" s="30"/>
      <c r="ALW12" s="30"/>
      <c r="ALX12" s="30"/>
      <c r="ALY12" s="30"/>
      <c r="ALZ12" s="30"/>
      <c r="AMA12" s="30"/>
      <c r="AMB12" s="30"/>
      <c r="AMC12" s="30"/>
      <c r="AMD12" s="30"/>
      <c r="AME12" s="30"/>
      <c r="AMF12" s="30"/>
      <c r="AMG12" s="30"/>
      <c r="AMH12" s="30"/>
      <c r="AMI12" s="30"/>
      <c r="AMJ12" s="30"/>
    </row>
    <row r="13" spans="1:1024" x14ac:dyDescent="0.25">
      <c r="B13" s="9" t="s">
        <v>78</v>
      </c>
      <c r="C13" s="10"/>
      <c r="D13" s="11" t="s">
        <v>79</v>
      </c>
      <c r="E13" s="10">
        <v>941230.44</v>
      </c>
      <c r="F13" s="12"/>
      <c r="G13" s="13"/>
      <c r="H13" s="16" t="s">
        <v>80</v>
      </c>
      <c r="I13" s="14"/>
    </row>
    <row r="14" spans="1:1024" x14ac:dyDescent="0.25">
      <c r="B14" s="9"/>
      <c r="C14" s="10"/>
      <c r="D14" s="11"/>
      <c r="E14" s="10"/>
      <c r="F14" s="12"/>
      <c r="G14" s="13"/>
      <c r="H14" s="11"/>
      <c r="I14" s="14"/>
    </row>
    <row r="15" spans="1:1024" x14ac:dyDescent="0.25">
      <c r="B15" s="9"/>
      <c r="C15" s="10"/>
      <c r="D15" s="11"/>
      <c r="E15" s="10"/>
      <c r="F15" s="12"/>
      <c r="G15" s="13"/>
      <c r="H15" s="17"/>
      <c r="I15" s="14"/>
    </row>
    <row r="16" spans="1:1024" x14ac:dyDescent="0.25">
      <c r="B16" s="9"/>
      <c r="C16" s="10"/>
      <c r="D16" s="11"/>
      <c r="E16" s="10"/>
      <c r="F16" s="12"/>
      <c r="G16" s="13"/>
      <c r="H16" s="11"/>
      <c r="I16" s="14"/>
    </row>
    <row r="17" spans="2:10" x14ac:dyDescent="0.25">
      <c r="B17" s="9"/>
      <c r="C17" s="10"/>
      <c r="D17" s="16"/>
      <c r="E17" s="10"/>
      <c r="F17" s="12"/>
      <c r="G17" s="13"/>
      <c r="H17" s="16"/>
      <c r="I17" s="14"/>
    </row>
    <row r="18" spans="2:10" x14ac:dyDescent="0.25">
      <c r="B18" s="9"/>
      <c r="C18" s="10"/>
      <c r="D18" s="16"/>
      <c r="E18" s="10"/>
      <c r="F18" s="12"/>
      <c r="G18" s="13"/>
      <c r="H18" s="16"/>
      <c r="I18" s="14"/>
    </row>
    <row r="19" spans="2:10" x14ac:dyDescent="0.25">
      <c r="B19" s="9"/>
      <c r="C19" s="10"/>
      <c r="D19" s="16"/>
      <c r="E19" s="10"/>
      <c r="F19" s="12"/>
      <c r="G19" s="13"/>
      <c r="H19" s="16"/>
      <c r="I19" s="14"/>
      <c r="J19" s="18"/>
    </row>
    <row r="20" spans="2:10" x14ac:dyDescent="0.25">
      <c r="B20" s="9"/>
      <c r="C20" s="10"/>
      <c r="D20" s="16"/>
      <c r="E20" s="10"/>
      <c r="F20" s="12"/>
      <c r="G20" s="13"/>
      <c r="H20" s="16"/>
      <c r="I20" s="14"/>
      <c r="J20" s="18"/>
    </row>
    <row r="21" spans="2:10" x14ac:dyDescent="0.25">
      <c r="B21" s="9"/>
      <c r="C21" s="10"/>
      <c r="D21" s="16"/>
      <c r="E21" s="10"/>
      <c r="F21" s="12"/>
      <c r="G21" s="13"/>
      <c r="H21" s="16"/>
      <c r="I21" s="14"/>
      <c r="J21" s="18"/>
    </row>
    <row r="22" spans="2:10" x14ac:dyDescent="0.25">
      <c r="B22" s="9"/>
      <c r="C22" s="10"/>
      <c r="D22" s="16"/>
      <c r="E22" s="10"/>
      <c r="F22" s="12"/>
      <c r="G22" s="13"/>
      <c r="H22" s="16"/>
      <c r="I22" s="14"/>
      <c r="J22" s="18"/>
    </row>
    <row r="23" spans="2:10" x14ac:dyDescent="0.25">
      <c r="B23" s="9"/>
      <c r="C23" s="10"/>
      <c r="D23" s="16"/>
      <c r="E23" s="10"/>
      <c r="F23" s="12"/>
      <c r="G23" s="13"/>
      <c r="H23" s="16"/>
      <c r="I23" s="14"/>
      <c r="J23" s="18"/>
    </row>
    <row r="24" spans="2:10" x14ac:dyDescent="0.25">
      <c r="B24" s="9"/>
      <c r="C24" s="10"/>
      <c r="D24" s="16"/>
      <c r="E24" s="10"/>
      <c r="F24" s="12"/>
      <c r="G24" s="13"/>
      <c r="H24" s="16"/>
      <c r="I24" s="14"/>
      <c r="J24" s="18"/>
    </row>
    <row r="25" spans="2:10" x14ac:dyDescent="0.25">
      <c r="B25" s="9"/>
      <c r="C25" s="10"/>
      <c r="D25" s="16"/>
      <c r="E25" s="10"/>
      <c r="F25" s="12"/>
      <c r="G25" s="13"/>
      <c r="H25" s="16"/>
      <c r="I25" s="14"/>
      <c r="J25" s="18"/>
    </row>
    <row r="26" spans="2:10" x14ac:dyDescent="0.25">
      <c r="B26" s="19"/>
      <c r="C26" s="15"/>
      <c r="D26" s="16"/>
      <c r="E26" s="10"/>
      <c r="F26" s="12"/>
      <c r="G26" s="13"/>
      <c r="H26" s="16"/>
      <c r="I26" s="14"/>
      <c r="J26" s="18"/>
    </row>
    <row r="27" spans="2:10" x14ac:dyDescent="0.25">
      <c r="B27" s="75" t="s">
        <v>19</v>
      </c>
      <c r="C27" s="75"/>
      <c r="D27" s="75"/>
      <c r="E27" s="20">
        <f>SUM(E4:E26)</f>
        <v>8549148.8399999999</v>
      </c>
      <c r="F27" s="21">
        <f>SUM(F4:F26)</f>
        <v>0</v>
      </c>
      <c r="G27" s="22">
        <f>SUM(G4:G26)</f>
        <v>0</v>
      </c>
      <c r="H27" s="23"/>
      <c r="I27" s="24"/>
    </row>
    <row r="28" spans="2:10" x14ac:dyDescent="0.25">
      <c r="C28" s="14"/>
      <c r="E28" s="14"/>
      <c r="F28" s="25"/>
      <c r="G28" s="26"/>
    </row>
    <row r="29" spans="2:10" x14ac:dyDescent="0.25">
      <c r="E29" s="14"/>
      <c r="F29" s="27"/>
    </row>
    <row r="30" spans="2:10" x14ac:dyDescent="0.25">
      <c r="E30" s="28"/>
      <c r="F30" s="27"/>
      <c r="I30" s="29"/>
    </row>
    <row r="31" spans="2:10" x14ac:dyDescent="0.25">
      <c r="E31" s="30"/>
      <c r="F31" s="27"/>
    </row>
    <row r="32" spans="2:10" x14ac:dyDescent="0.25">
      <c r="E32" s="31"/>
      <c r="F32" s="27"/>
    </row>
    <row r="33" spans="6:6" x14ac:dyDescent="0.25">
      <c r="F33" s="27"/>
    </row>
  </sheetData>
  <mergeCells count="2">
    <mergeCell ref="I3:J3"/>
    <mergeCell ref="B27:D27"/>
  </mergeCells>
  <conditionalFormatting sqref="C18:C20 C28:C1048576 C3:C9 C13:C16">
    <cfRule type="containsText" dxfId="15" priority="8" operator="containsText" text="acréscimo">
      <formula>NOT(ISERROR(SEARCH("acréscimo",C3)))</formula>
    </cfRule>
    <cfRule type="containsText" dxfId="14" priority="9" operator="containsText" text="supressão">
      <formula>NOT(ISERROR(SEARCH("supressão",C3)))</formula>
    </cfRule>
  </conditionalFormatting>
  <conditionalFormatting sqref="C17">
    <cfRule type="containsText" dxfId="13" priority="10" operator="containsText" text="acréscimo">
      <formula>NOT(ISERROR(SEARCH("acréscimo",C17)))</formula>
    </cfRule>
    <cfRule type="containsText" dxfId="12" priority="11" operator="containsText" text="supressão">
      <formula>NOT(ISERROR(SEARCH("supressão",C17)))</formula>
    </cfRule>
  </conditionalFormatting>
  <conditionalFormatting sqref="C21">
    <cfRule type="containsText" dxfId="11" priority="12" operator="containsText" text="acréscimo">
      <formula>NOT(ISERROR(SEARCH("acréscimo",C21)))</formula>
    </cfRule>
    <cfRule type="containsText" dxfId="10" priority="13" operator="containsText" text="supressão">
      <formula>NOT(ISERROR(SEARCH("supressão",C21)))</formula>
    </cfRule>
  </conditionalFormatting>
  <conditionalFormatting sqref="C22">
    <cfRule type="containsText" dxfId="9" priority="14" operator="containsText" text="acréscimo">
      <formula>NOT(ISERROR(SEARCH("acréscimo",C22)))</formula>
    </cfRule>
    <cfRule type="containsText" dxfId="8" priority="15" operator="containsText" text="supressão">
      <formula>NOT(ISERROR(SEARCH("supressão",C22)))</formula>
    </cfRule>
  </conditionalFormatting>
  <conditionalFormatting sqref="C23:C26">
    <cfRule type="containsText" dxfId="7" priority="16" operator="containsText" text="acréscimo">
      <formula>NOT(ISERROR(SEARCH("acréscimo",C23)))</formula>
    </cfRule>
    <cfRule type="containsText" dxfId="6" priority="17" operator="containsText" text="supressão">
      <formula>NOT(ISERROR(SEARCH("supressão",C23)))</formula>
    </cfRule>
  </conditionalFormatting>
  <conditionalFormatting sqref="C10">
    <cfRule type="containsText" dxfId="5" priority="5" operator="containsText" text="acréscimo">
      <formula>NOT(ISERROR(SEARCH("acréscimo",C10)))</formula>
    </cfRule>
    <cfRule type="containsText" dxfId="4" priority="6" operator="containsText" text="supressão">
      <formula>NOT(ISERROR(SEARCH("supressão",C10)))</formula>
    </cfRule>
  </conditionalFormatting>
  <conditionalFormatting sqref="C11">
    <cfRule type="containsText" dxfId="3" priority="3" operator="containsText" text="acréscimo">
      <formula>NOT(ISERROR(SEARCH("acréscimo",C11)))</formula>
    </cfRule>
    <cfRule type="containsText" dxfId="2" priority="4" operator="containsText" text="supressão">
      <formula>NOT(ISERROR(SEARCH("supressão",C11)))</formula>
    </cfRule>
  </conditionalFormatting>
  <conditionalFormatting sqref="C12">
    <cfRule type="containsText" dxfId="1" priority="1" operator="containsText" text="acréscimo">
      <formula>NOT(ISERROR(SEARCH("acréscimo",C12)))</formula>
    </cfRule>
    <cfRule type="containsText" dxfId="0" priority="2" operator="containsText" text="supressão">
      <formula>NOT(ISERROR(SEARCH("supressão",C12)))</formula>
    </cfRule>
  </conditionalFormatting>
  <pageMargins left="0.51180555555555496" right="0.51180555555555496" top="0.78749999999999998" bottom="0.78749999999999998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37"/>
  <sheetViews>
    <sheetView showGridLines="0" topLeftCell="A106" zoomScale="110" zoomScaleNormal="110" workbookViewId="0">
      <selection activeCell="D120" sqref="D120"/>
    </sheetView>
  </sheetViews>
  <sheetFormatPr defaultColWidth="8.7109375" defaultRowHeight="15" x14ac:dyDescent="0.25"/>
  <cols>
    <col min="1" max="1" width="2.42578125" customWidth="1"/>
    <col min="3" max="3" width="54.5703125" customWidth="1"/>
    <col min="4" max="4" width="14.140625" customWidth="1"/>
    <col min="5" max="5" width="15.42578125" customWidth="1"/>
    <col min="6" max="6" width="16.28515625" customWidth="1"/>
    <col min="7" max="7" width="14.42578125" customWidth="1"/>
    <col min="8" max="8" width="19" style="32" customWidth="1"/>
    <col min="9" max="10" width="22.140625" customWidth="1"/>
    <col min="12" max="12" width="10.7109375" customWidth="1"/>
    <col min="13" max="13" width="12.28515625" customWidth="1"/>
    <col min="14" max="14" width="13.28515625" customWidth="1"/>
  </cols>
  <sheetData>
    <row r="2" spans="2:14" x14ac:dyDescent="0.25">
      <c r="B2" s="76" t="str">
        <f>'Resumo do Contrato'!B3</f>
        <v>CONTRATO 067.2022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2:14" ht="38.25" x14ac:dyDescent="0.25">
      <c r="B3" s="33" t="s">
        <v>20</v>
      </c>
      <c r="C3" s="33" t="s">
        <v>21</v>
      </c>
      <c r="D3" s="34" t="s">
        <v>22</v>
      </c>
      <c r="E3" s="34" t="s">
        <v>23</v>
      </c>
      <c r="F3" s="35" t="s">
        <v>24</v>
      </c>
      <c r="G3" s="35" t="s">
        <v>25</v>
      </c>
      <c r="H3" s="35" t="s">
        <v>26</v>
      </c>
      <c r="I3" s="36" t="s">
        <v>27</v>
      </c>
      <c r="J3" s="36" t="s">
        <v>28</v>
      </c>
      <c r="K3" s="35" t="s">
        <v>29</v>
      </c>
      <c r="L3" s="35" t="s">
        <v>30</v>
      </c>
      <c r="M3" s="35" t="s">
        <v>31</v>
      </c>
      <c r="N3" s="35" t="s">
        <v>32</v>
      </c>
    </row>
    <row r="4" spans="2:14" x14ac:dyDescent="0.25">
      <c r="B4" s="37">
        <v>1</v>
      </c>
      <c r="C4" s="38" t="s">
        <v>33</v>
      </c>
      <c r="D4" s="37" t="s">
        <v>34</v>
      </c>
      <c r="E4" s="37" t="s">
        <v>35</v>
      </c>
      <c r="F4" s="39">
        <v>1679.49</v>
      </c>
      <c r="G4" s="40"/>
      <c r="H4" s="40"/>
      <c r="I4" s="41" t="s">
        <v>36</v>
      </c>
      <c r="J4" s="41">
        <v>1</v>
      </c>
      <c r="K4" s="41">
        <v>2</v>
      </c>
      <c r="L4" s="42">
        <v>3656.6</v>
      </c>
      <c r="M4" s="43">
        <v>7313.2</v>
      </c>
      <c r="N4" s="44">
        <v>87758.399999999994</v>
      </c>
    </row>
    <row r="5" spans="2:14" x14ac:dyDescent="0.25">
      <c r="B5" s="37">
        <v>2</v>
      </c>
      <c r="C5" s="38" t="s">
        <v>37</v>
      </c>
      <c r="D5" s="37" t="s">
        <v>38</v>
      </c>
      <c r="E5" s="37" t="s">
        <v>35</v>
      </c>
      <c r="F5" s="39">
        <v>1384.08</v>
      </c>
      <c r="G5" s="40"/>
      <c r="H5" s="40"/>
      <c r="I5" s="41" t="s">
        <v>39</v>
      </c>
      <c r="J5" s="41">
        <v>1</v>
      </c>
      <c r="K5" s="41">
        <v>3</v>
      </c>
      <c r="L5" s="42">
        <v>3444.77</v>
      </c>
      <c r="M5" s="43">
        <v>10334.31</v>
      </c>
      <c r="N5" s="44">
        <v>124011.72</v>
      </c>
    </row>
    <row r="6" spans="2:14" x14ac:dyDescent="0.25">
      <c r="B6" s="37">
        <v>3</v>
      </c>
      <c r="C6" s="38" t="s">
        <v>40</v>
      </c>
      <c r="D6" s="37" t="s">
        <v>38</v>
      </c>
      <c r="E6" s="37" t="s">
        <v>35</v>
      </c>
      <c r="F6" s="39">
        <v>1384.08</v>
      </c>
      <c r="G6" s="45">
        <v>75.643636363636404</v>
      </c>
      <c r="H6" s="40"/>
      <c r="I6" s="41" t="s">
        <v>39</v>
      </c>
      <c r="J6" s="41">
        <v>1</v>
      </c>
      <c r="K6" s="41">
        <v>1</v>
      </c>
      <c r="L6" s="42">
        <v>3593.1</v>
      </c>
      <c r="M6" s="43">
        <v>3593.1</v>
      </c>
      <c r="N6" s="44">
        <v>43117.2</v>
      </c>
    </row>
    <row r="7" spans="2:14" x14ac:dyDescent="0.25">
      <c r="B7" s="37">
        <v>4</v>
      </c>
      <c r="C7" s="38" t="s">
        <v>41</v>
      </c>
      <c r="D7" s="37" t="s">
        <v>38</v>
      </c>
      <c r="E7" s="37" t="s">
        <v>35</v>
      </c>
      <c r="F7" s="39">
        <v>1384.08</v>
      </c>
      <c r="G7" s="40"/>
      <c r="H7" s="46">
        <v>0.4</v>
      </c>
      <c r="I7" s="41" t="s">
        <v>39</v>
      </c>
      <c r="J7" s="41">
        <v>1</v>
      </c>
      <c r="K7" s="41">
        <v>2</v>
      </c>
      <c r="L7" s="42">
        <v>4395.41</v>
      </c>
      <c r="M7" s="43">
        <v>8790.82</v>
      </c>
      <c r="N7" s="44">
        <v>105489.84</v>
      </c>
    </row>
    <row r="8" spans="2:14" x14ac:dyDescent="0.25">
      <c r="B8" s="37">
        <v>5</v>
      </c>
      <c r="C8" s="38" t="s">
        <v>42</v>
      </c>
      <c r="D8" s="37" t="s">
        <v>43</v>
      </c>
      <c r="E8" s="37" t="s">
        <v>35</v>
      </c>
      <c r="F8" s="39">
        <v>2013.21</v>
      </c>
      <c r="G8" s="40"/>
      <c r="H8" s="40"/>
      <c r="I8" s="41" t="s">
        <v>39</v>
      </c>
      <c r="J8" s="41">
        <v>1</v>
      </c>
      <c r="K8" s="41">
        <v>1</v>
      </c>
      <c r="L8" s="42">
        <v>4607.8100000000004</v>
      </c>
      <c r="M8" s="43">
        <v>4607.8100000000004</v>
      </c>
      <c r="N8" s="44">
        <v>55293.72</v>
      </c>
    </row>
    <row r="9" spans="2:14" x14ac:dyDescent="0.25">
      <c r="B9" s="47">
        <v>6</v>
      </c>
      <c r="C9" s="38" t="s">
        <v>44</v>
      </c>
      <c r="D9" s="37" t="s">
        <v>45</v>
      </c>
      <c r="E9" s="37" t="s">
        <v>35</v>
      </c>
      <c r="F9" s="39">
        <v>1430.57</v>
      </c>
      <c r="G9" s="45">
        <v>101.605090909091</v>
      </c>
      <c r="H9" s="46"/>
      <c r="I9" s="41" t="s">
        <v>39</v>
      </c>
      <c r="J9" s="41">
        <v>1</v>
      </c>
      <c r="K9" s="41">
        <v>2</v>
      </c>
      <c r="L9" s="42">
        <v>3894.89</v>
      </c>
      <c r="M9" s="43">
        <v>7789.78</v>
      </c>
      <c r="N9" s="44">
        <v>93477.36</v>
      </c>
    </row>
    <row r="10" spans="2:14" x14ac:dyDescent="0.25">
      <c r="B10" s="37">
        <v>7</v>
      </c>
      <c r="C10" s="38" t="s">
        <v>46</v>
      </c>
      <c r="D10" s="37" t="s">
        <v>47</v>
      </c>
      <c r="E10" s="37" t="s">
        <v>35</v>
      </c>
      <c r="F10" s="39">
        <v>2018.67</v>
      </c>
      <c r="G10" s="45">
        <v>91.608545454545506</v>
      </c>
      <c r="H10" s="46"/>
      <c r="I10" s="41" t="s">
        <v>39</v>
      </c>
      <c r="J10" s="41">
        <v>1</v>
      </c>
      <c r="K10" s="41">
        <v>1</v>
      </c>
      <c r="L10" s="42">
        <v>4778.82</v>
      </c>
      <c r="M10" s="43">
        <v>4778.82</v>
      </c>
      <c r="N10" s="44">
        <v>57345.84</v>
      </c>
    </row>
    <row r="11" spans="2:14" x14ac:dyDescent="0.25">
      <c r="B11" s="37">
        <v>8</v>
      </c>
      <c r="C11" s="38" t="s">
        <v>48</v>
      </c>
      <c r="D11" s="37" t="s">
        <v>49</v>
      </c>
      <c r="E11" s="37" t="s">
        <v>35</v>
      </c>
      <c r="F11" s="39">
        <v>1684.96</v>
      </c>
      <c r="G11" s="45">
        <v>91.906909090909096</v>
      </c>
      <c r="H11" s="40"/>
      <c r="I11" s="41" t="s">
        <v>50</v>
      </c>
      <c r="J11" s="41">
        <v>2</v>
      </c>
      <c r="K11" s="41">
        <v>1</v>
      </c>
      <c r="L11" s="42">
        <v>4098.7700000000004</v>
      </c>
      <c r="M11" s="43">
        <v>8197.5400000000009</v>
      </c>
      <c r="N11" s="44">
        <v>98370.48</v>
      </c>
    </row>
    <row r="12" spans="2:14" x14ac:dyDescent="0.25">
      <c r="B12" s="37">
        <v>9</v>
      </c>
      <c r="C12" s="38" t="s">
        <v>51</v>
      </c>
      <c r="D12" s="37" t="s">
        <v>49</v>
      </c>
      <c r="E12" s="37" t="s">
        <v>35</v>
      </c>
      <c r="F12" s="39">
        <v>1684.96</v>
      </c>
      <c r="G12" s="45">
        <v>91.906909090909096</v>
      </c>
      <c r="H12" s="40"/>
      <c r="I12" s="41" t="s">
        <v>50</v>
      </c>
      <c r="J12" s="41">
        <v>2</v>
      </c>
      <c r="K12" s="41">
        <v>1</v>
      </c>
      <c r="L12" s="42">
        <v>4739.8</v>
      </c>
      <c r="M12" s="43">
        <v>9479.6</v>
      </c>
      <c r="N12" s="44">
        <v>113755.2</v>
      </c>
    </row>
    <row r="13" spans="2:14" ht="15" customHeight="1" x14ac:dyDescent="0.25">
      <c r="B13" s="77" t="s">
        <v>52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48">
        <v>64884.98</v>
      </c>
      <c r="N13" s="48">
        <v>778619.76</v>
      </c>
    </row>
    <row r="15" spans="2:14" x14ac:dyDescent="0.25">
      <c r="B15" s="76" t="str">
        <f>'Resumo do Contrato'!B5</f>
        <v>APOSTILAMENTO 001.2023-REPACTUAÇÃO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</row>
    <row r="16" spans="2:14" ht="38.25" x14ac:dyDescent="0.25">
      <c r="B16" s="33" t="s">
        <v>20</v>
      </c>
      <c r="C16" s="33" t="s">
        <v>21</v>
      </c>
      <c r="D16" s="34" t="s">
        <v>22</v>
      </c>
      <c r="E16" s="34" t="s">
        <v>23</v>
      </c>
      <c r="F16" s="35" t="s">
        <v>24</v>
      </c>
      <c r="G16" s="35" t="s">
        <v>25</v>
      </c>
      <c r="H16" s="35" t="s">
        <v>26</v>
      </c>
      <c r="I16" s="36" t="s">
        <v>27</v>
      </c>
      <c r="J16" s="36" t="s">
        <v>28</v>
      </c>
      <c r="K16" s="35" t="s">
        <v>29</v>
      </c>
      <c r="L16" s="35" t="s">
        <v>30</v>
      </c>
      <c r="M16" s="35" t="s">
        <v>31</v>
      </c>
      <c r="N16" s="35" t="s">
        <v>32</v>
      </c>
    </row>
    <row r="17" spans="2:14" x14ac:dyDescent="0.25">
      <c r="B17" s="37">
        <v>1</v>
      </c>
      <c r="C17" s="38" t="s">
        <v>33</v>
      </c>
      <c r="D17" s="37" t="s">
        <v>34</v>
      </c>
      <c r="E17" s="37" t="s">
        <v>35</v>
      </c>
      <c r="F17" s="39">
        <v>1679.49</v>
      </c>
      <c r="G17" s="40"/>
      <c r="H17" s="40"/>
      <c r="I17" s="41" t="s">
        <v>36</v>
      </c>
      <c r="J17" s="41">
        <v>1</v>
      </c>
      <c r="K17" s="41">
        <v>2</v>
      </c>
      <c r="L17" s="42">
        <v>3656.6</v>
      </c>
      <c r="M17" s="43">
        <f t="shared" ref="M17:M23" si="0">L17*K17</f>
        <v>7313.2</v>
      </c>
      <c r="N17" s="44">
        <f t="shared" ref="N17:N25" si="1">M17*12</f>
        <v>87758.399999999994</v>
      </c>
    </row>
    <row r="18" spans="2:14" x14ac:dyDescent="0.25">
      <c r="B18" s="37">
        <v>2</v>
      </c>
      <c r="C18" s="38" t="s">
        <v>37</v>
      </c>
      <c r="D18" s="37" t="s">
        <v>38</v>
      </c>
      <c r="E18" s="37" t="s">
        <v>35</v>
      </c>
      <c r="F18" s="39">
        <v>1384.08</v>
      </c>
      <c r="G18" s="40"/>
      <c r="H18" s="40"/>
      <c r="I18" s="41" t="s">
        <v>39</v>
      </c>
      <c r="J18" s="41">
        <v>1</v>
      </c>
      <c r="K18" s="41">
        <v>3</v>
      </c>
      <c r="L18" s="42">
        <v>3444.77</v>
      </c>
      <c r="M18" s="43">
        <f t="shared" si="0"/>
        <v>10334.31</v>
      </c>
      <c r="N18" s="44">
        <f t="shared" si="1"/>
        <v>124011.72</v>
      </c>
    </row>
    <row r="19" spans="2:14" x14ac:dyDescent="0.25">
      <c r="B19" s="37">
        <v>3</v>
      </c>
      <c r="C19" s="38" t="s">
        <v>40</v>
      </c>
      <c r="D19" s="37" t="s">
        <v>38</v>
      </c>
      <c r="E19" s="37" t="s">
        <v>35</v>
      </c>
      <c r="F19" s="39">
        <v>1384.08</v>
      </c>
      <c r="G19" s="45">
        <v>75.643636363636404</v>
      </c>
      <c r="H19" s="40"/>
      <c r="I19" s="41" t="s">
        <v>39</v>
      </c>
      <c r="J19" s="41">
        <v>1</v>
      </c>
      <c r="K19" s="41">
        <v>1</v>
      </c>
      <c r="L19" s="42">
        <v>3593.1</v>
      </c>
      <c r="M19" s="43">
        <f t="shared" si="0"/>
        <v>3593.1</v>
      </c>
      <c r="N19" s="44">
        <f t="shared" si="1"/>
        <v>43117.2</v>
      </c>
    </row>
    <row r="20" spans="2:14" x14ac:dyDescent="0.25">
      <c r="B20" s="37">
        <v>4</v>
      </c>
      <c r="C20" s="38" t="s">
        <v>41</v>
      </c>
      <c r="D20" s="37" t="s">
        <v>38</v>
      </c>
      <c r="E20" s="37" t="s">
        <v>35</v>
      </c>
      <c r="F20" s="39">
        <v>1384.08</v>
      </c>
      <c r="G20" s="40"/>
      <c r="H20" s="46">
        <v>0.4</v>
      </c>
      <c r="I20" s="41" t="s">
        <v>39</v>
      </c>
      <c r="J20" s="41">
        <v>1</v>
      </c>
      <c r="K20" s="41">
        <v>2</v>
      </c>
      <c r="L20" s="42">
        <v>4466</v>
      </c>
      <c r="M20" s="43">
        <f t="shared" si="0"/>
        <v>8932</v>
      </c>
      <c r="N20" s="44">
        <f t="shared" si="1"/>
        <v>107184</v>
      </c>
    </row>
    <row r="21" spans="2:14" x14ac:dyDescent="0.25">
      <c r="B21" s="37">
        <v>5</v>
      </c>
      <c r="C21" s="38" t="s">
        <v>42</v>
      </c>
      <c r="D21" s="37" t="s">
        <v>43</v>
      </c>
      <c r="E21" s="37" t="s">
        <v>35</v>
      </c>
      <c r="F21" s="39">
        <v>2013.21</v>
      </c>
      <c r="G21" s="40"/>
      <c r="H21" s="40"/>
      <c r="I21" s="41" t="s">
        <v>39</v>
      </c>
      <c r="J21" s="41">
        <v>1</v>
      </c>
      <c r="K21" s="41">
        <v>1</v>
      </c>
      <c r="L21" s="42">
        <v>4607.8100000000004</v>
      </c>
      <c r="M21" s="43">
        <f t="shared" si="0"/>
        <v>4607.8100000000004</v>
      </c>
      <c r="N21" s="44">
        <f t="shared" si="1"/>
        <v>55293.72</v>
      </c>
    </row>
    <row r="22" spans="2:14" x14ac:dyDescent="0.25">
      <c r="B22" s="47">
        <v>6</v>
      </c>
      <c r="C22" s="38" t="s">
        <v>44</v>
      </c>
      <c r="D22" s="37" t="s">
        <v>45</v>
      </c>
      <c r="E22" s="37" t="s">
        <v>35</v>
      </c>
      <c r="F22" s="39">
        <v>1430.57</v>
      </c>
      <c r="G22" s="45">
        <v>101.605090909091</v>
      </c>
      <c r="H22" s="46"/>
      <c r="I22" s="41" t="s">
        <v>39</v>
      </c>
      <c r="J22" s="41">
        <v>1</v>
      </c>
      <c r="K22" s="41">
        <v>2</v>
      </c>
      <c r="L22" s="42">
        <v>3894.89</v>
      </c>
      <c r="M22" s="43">
        <f t="shared" si="0"/>
        <v>7789.78</v>
      </c>
      <c r="N22" s="44">
        <f t="shared" si="1"/>
        <v>93477.36</v>
      </c>
    </row>
    <row r="23" spans="2:14" x14ac:dyDescent="0.25">
      <c r="B23" s="37">
        <v>7</v>
      </c>
      <c r="C23" s="38" t="s">
        <v>46</v>
      </c>
      <c r="D23" s="37" t="s">
        <v>47</v>
      </c>
      <c r="E23" s="37" t="s">
        <v>35</v>
      </c>
      <c r="F23" s="39">
        <v>2018.67</v>
      </c>
      <c r="G23" s="45">
        <v>91.608545454545506</v>
      </c>
      <c r="H23" s="46"/>
      <c r="I23" s="41" t="s">
        <v>39</v>
      </c>
      <c r="J23" s="41">
        <v>1</v>
      </c>
      <c r="K23" s="41">
        <v>1</v>
      </c>
      <c r="L23" s="42">
        <v>4778.82</v>
      </c>
      <c r="M23" s="43">
        <f t="shared" si="0"/>
        <v>4778.82</v>
      </c>
      <c r="N23" s="44">
        <f t="shared" si="1"/>
        <v>57345.84</v>
      </c>
    </row>
    <row r="24" spans="2:14" x14ac:dyDescent="0.25">
      <c r="B24" s="37">
        <v>8</v>
      </c>
      <c r="C24" s="38" t="s">
        <v>48</v>
      </c>
      <c r="D24" s="37" t="s">
        <v>49</v>
      </c>
      <c r="E24" s="37" t="s">
        <v>35</v>
      </c>
      <c r="F24" s="39">
        <v>1684.96</v>
      </c>
      <c r="G24" s="45">
        <v>91.906909090909096</v>
      </c>
      <c r="H24" s="40"/>
      <c r="I24" s="41" t="s">
        <v>50</v>
      </c>
      <c r="J24" s="41">
        <v>2</v>
      </c>
      <c r="K24" s="41">
        <v>1</v>
      </c>
      <c r="L24" s="42">
        <v>4098.7700000000004</v>
      </c>
      <c r="M24" s="43">
        <f>L24*J24</f>
        <v>8197.5400000000009</v>
      </c>
      <c r="N24" s="44">
        <f t="shared" si="1"/>
        <v>98370.48000000001</v>
      </c>
    </row>
    <row r="25" spans="2:14" x14ac:dyDescent="0.25">
      <c r="B25" s="37">
        <v>9</v>
      </c>
      <c r="C25" s="38" t="s">
        <v>51</v>
      </c>
      <c r="D25" s="37" t="s">
        <v>49</v>
      </c>
      <c r="E25" s="37" t="s">
        <v>35</v>
      </c>
      <c r="F25" s="39">
        <v>1684.96</v>
      </c>
      <c r="G25" s="45">
        <v>91.906909090909096</v>
      </c>
      <c r="H25" s="40"/>
      <c r="I25" s="41" t="s">
        <v>50</v>
      </c>
      <c r="J25" s="41">
        <v>2</v>
      </c>
      <c r="K25" s="41">
        <v>1</v>
      </c>
      <c r="L25" s="42">
        <v>4739.8</v>
      </c>
      <c r="M25" s="43">
        <f>L25*J25</f>
        <v>9479.6</v>
      </c>
      <c r="N25" s="44">
        <f t="shared" si="1"/>
        <v>113755.20000000001</v>
      </c>
    </row>
    <row r="26" spans="2:14" ht="13.9" customHeight="1" x14ac:dyDescent="0.25">
      <c r="B26" s="77" t="s">
        <v>52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48">
        <f>SUM(M17:M25)</f>
        <v>65026.159999999996</v>
      </c>
      <c r="N26" s="48">
        <f>SUM(N17:N25)</f>
        <v>780313.91999999993</v>
      </c>
    </row>
    <row r="28" spans="2:14" x14ac:dyDescent="0.25">
      <c r="B28" s="76" t="str">
        <f>'Resumo do Contrato'!B6</f>
        <v>APOSTILAMENTO 002.2023-REPACTUAÇÃO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</row>
    <row r="29" spans="2:14" ht="38.25" x14ac:dyDescent="0.25">
      <c r="B29" s="33" t="s">
        <v>20</v>
      </c>
      <c r="C29" s="33" t="s">
        <v>21</v>
      </c>
      <c r="D29" s="34" t="s">
        <v>22</v>
      </c>
      <c r="E29" s="34" t="s">
        <v>23</v>
      </c>
      <c r="F29" s="35" t="s">
        <v>24</v>
      </c>
      <c r="G29" s="35" t="s">
        <v>25</v>
      </c>
      <c r="H29" s="35" t="s">
        <v>26</v>
      </c>
      <c r="I29" s="36" t="s">
        <v>27</v>
      </c>
      <c r="J29" s="36" t="s">
        <v>28</v>
      </c>
      <c r="K29" s="35" t="s">
        <v>29</v>
      </c>
      <c r="L29" s="35" t="s">
        <v>30</v>
      </c>
      <c r="M29" s="35" t="s">
        <v>31</v>
      </c>
      <c r="N29" s="35" t="s">
        <v>32</v>
      </c>
    </row>
    <row r="30" spans="2:14" x14ac:dyDescent="0.25">
      <c r="B30" s="37">
        <v>1</v>
      </c>
      <c r="C30" s="38" t="s">
        <v>33</v>
      </c>
      <c r="D30" s="37" t="s">
        <v>34</v>
      </c>
      <c r="E30" s="37" t="s">
        <v>35</v>
      </c>
      <c r="F30" s="39">
        <v>1679.49</v>
      </c>
      <c r="G30" s="40"/>
      <c r="H30" s="40"/>
      <c r="I30" s="41" t="s">
        <v>36</v>
      </c>
      <c r="J30" s="41">
        <v>1</v>
      </c>
      <c r="K30" s="41">
        <v>2</v>
      </c>
      <c r="L30" s="42">
        <v>3685.86</v>
      </c>
      <c r="M30" s="43">
        <f t="shared" ref="M30:M36" si="2">L30*K30</f>
        <v>7371.72</v>
      </c>
      <c r="N30" s="44">
        <f t="shared" ref="N30:N38" si="3">M30*12</f>
        <v>88460.64</v>
      </c>
    </row>
    <row r="31" spans="2:14" x14ac:dyDescent="0.25">
      <c r="B31" s="37">
        <v>2</v>
      </c>
      <c r="C31" s="38" t="s">
        <v>37</v>
      </c>
      <c r="D31" s="37" t="s">
        <v>38</v>
      </c>
      <c r="E31" s="37" t="s">
        <v>35</v>
      </c>
      <c r="F31" s="39">
        <v>1384.08</v>
      </c>
      <c r="G31" s="40"/>
      <c r="H31" s="40"/>
      <c r="I31" s="41" t="s">
        <v>39</v>
      </c>
      <c r="J31" s="41">
        <v>1</v>
      </c>
      <c r="K31" s="41">
        <v>3</v>
      </c>
      <c r="L31" s="42">
        <v>3474.03</v>
      </c>
      <c r="M31" s="43">
        <f t="shared" si="2"/>
        <v>10422.09</v>
      </c>
      <c r="N31" s="44">
        <f t="shared" si="3"/>
        <v>125065.08</v>
      </c>
    </row>
    <row r="32" spans="2:14" x14ac:dyDescent="0.25">
      <c r="B32" s="37">
        <v>3</v>
      </c>
      <c r="C32" s="38" t="s">
        <v>40</v>
      </c>
      <c r="D32" s="37" t="s">
        <v>38</v>
      </c>
      <c r="E32" s="37" t="s">
        <v>35</v>
      </c>
      <c r="F32" s="39">
        <v>1384.08</v>
      </c>
      <c r="G32" s="45">
        <v>75.643636363636404</v>
      </c>
      <c r="H32" s="40"/>
      <c r="I32" s="41" t="s">
        <v>39</v>
      </c>
      <c r="J32" s="41">
        <v>1</v>
      </c>
      <c r="K32" s="41">
        <v>1</v>
      </c>
      <c r="L32" s="42">
        <v>3622.38</v>
      </c>
      <c r="M32" s="43">
        <f t="shared" si="2"/>
        <v>3622.38</v>
      </c>
      <c r="N32" s="44">
        <f t="shared" si="3"/>
        <v>43468.56</v>
      </c>
    </row>
    <row r="33" spans="2:14" x14ac:dyDescent="0.25">
      <c r="B33" s="37">
        <v>4</v>
      </c>
      <c r="C33" s="38" t="s">
        <v>41</v>
      </c>
      <c r="D33" s="37" t="s">
        <v>38</v>
      </c>
      <c r="E33" s="37" t="s">
        <v>35</v>
      </c>
      <c r="F33" s="39">
        <v>1384.08</v>
      </c>
      <c r="G33" s="40"/>
      <c r="H33" s="46">
        <v>0.4</v>
      </c>
      <c r="I33" s="41" t="s">
        <v>39</v>
      </c>
      <c r="J33" s="41">
        <v>1</v>
      </c>
      <c r="K33" s="41">
        <v>2</v>
      </c>
      <c r="L33" s="42">
        <v>4495.26</v>
      </c>
      <c r="M33" s="43">
        <f t="shared" si="2"/>
        <v>8990.52</v>
      </c>
      <c r="N33" s="44">
        <f t="shared" si="3"/>
        <v>107886.24</v>
      </c>
    </row>
    <row r="34" spans="2:14" x14ac:dyDescent="0.25">
      <c r="B34" s="37">
        <v>5</v>
      </c>
      <c r="C34" s="38" t="s">
        <v>42</v>
      </c>
      <c r="D34" s="37" t="s">
        <v>43</v>
      </c>
      <c r="E34" s="37" t="s">
        <v>35</v>
      </c>
      <c r="F34" s="39">
        <v>2013.21</v>
      </c>
      <c r="G34" s="40"/>
      <c r="H34" s="40"/>
      <c r="I34" s="41" t="s">
        <v>39</v>
      </c>
      <c r="J34" s="41">
        <v>1</v>
      </c>
      <c r="K34" s="41">
        <v>1</v>
      </c>
      <c r="L34" s="42">
        <v>4637.07</v>
      </c>
      <c r="M34" s="43">
        <f t="shared" si="2"/>
        <v>4637.07</v>
      </c>
      <c r="N34" s="44">
        <f t="shared" si="3"/>
        <v>55644.84</v>
      </c>
    </row>
    <row r="35" spans="2:14" x14ac:dyDescent="0.25">
      <c r="B35" s="47">
        <v>6</v>
      </c>
      <c r="C35" s="38" t="s">
        <v>44</v>
      </c>
      <c r="D35" s="37" t="s">
        <v>45</v>
      </c>
      <c r="E35" s="37" t="s">
        <v>35</v>
      </c>
      <c r="F35" s="39">
        <v>1430.57</v>
      </c>
      <c r="G35" s="45">
        <v>101.605090909091</v>
      </c>
      <c r="H35" s="46"/>
      <c r="I35" s="41" t="s">
        <v>39</v>
      </c>
      <c r="J35" s="41">
        <v>1</v>
      </c>
      <c r="K35" s="41">
        <v>2</v>
      </c>
      <c r="L35" s="42">
        <v>3924.15</v>
      </c>
      <c r="M35" s="43">
        <f t="shared" si="2"/>
        <v>7848.3</v>
      </c>
      <c r="N35" s="44">
        <f t="shared" si="3"/>
        <v>94179.6</v>
      </c>
    </row>
    <row r="36" spans="2:14" x14ac:dyDescent="0.25">
      <c r="B36" s="37">
        <v>7</v>
      </c>
      <c r="C36" s="38" t="s">
        <v>46</v>
      </c>
      <c r="D36" s="37" t="s">
        <v>47</v>
      </c>
      <c r="E36" s="37" t="s">
        <v>35</v>
      </c>
      <c r="F36" s="39">
        <v>2018.67</v>
      </c>
      <c r="G36" s="45">
        <v>91.608545454545506</v>
      </c>
      <c r="H36" s="46"/>
      <c r="I36" s="41" t="s">
        <v>39</v>
      </c>
      <c r="J36" s="41">
        <v>1</v>
      </c>
      <c r="K36" s="41">
        <v>1</v>
      </c>
      <c r="L36" s="42">
        <v>4808.08</v>
      </c>
      <c r="M36" s="43">
        <f t="shared" si="2"/>
        <v>4808.08</v>
      </c>
      <c r="N36" s="44">
        <f t="shared" si="3"/>
        <v>57696.959999999999</v>
      </c>
    </row>
    <row r="37" spans="2:14" x14ac:dyDescent="0.25">
      <c r="B37" s="37">
        <v>8</v>
      </c>
      <c r="C37" s="38" t="s">
        <v>48</v>
      </c>
      <c r="D37" s="37" t="s">
        <v>49</v>
      </c>
      <c r="E37" s="37" t="s">
        <v>35</v>
      </c>
      <c r="F37" s="39">
        <v>1684.96</v>
      </c>
      <c r="G37" s="45">
        <v>91.906909090909096</v>
      </c>
      <c r="H37" s="40"/>
      <c r="I37" s="41" t="s">
        <v>50</v>
      </c>
      <c r="J37" s="41">
        <v>2</v>
      </c>
      <c r="K37" s="41">
        <v>1</v>
      </c>
      <c r="L37" s="42">
        <v>4115.92</v>
      </c>
      <c r="M37" s="43">
        <f>L37*J37</f>
        <v>8231.84</v>
      </c>
      <c r="N37" s="44">
        <f t="shared" si="3"/>
        <v>98782.080000000002</v>
      </c>
    </row>
    <row r="38" spans="2:14" x14ac:dyDescent="0.25">
      <c r="B38" s="37">
        <v>9</v>
      </c>
      <c r="C38" s="38" t="s">
        <v>51</v>
      </c>
      <c r="D38" s="37" t="s">
        <v>49</v>
      </c>
      <c r="E38" s="37" t="s">
        <v>35</v>
      </c>
      <c r="F38" s="39">
        <v>1684.96</v>
      </c>
      <c r="G38" s="45">
        <v>91.906909090909096</v>
      </c>
      <c r="H38" s="40"/>
      <c r="I38" s="41" t="s">
        <v>50</v>
      </c>
      <c r="J38" s="41">
        <v>2</v>
      </c>
      <c r="K38" s="41">
        <v>1</v>
      </c>
      <c r="L38" s="42">
        <v>4756.95</v>
      </c>
      <c r="M38" s="43">
        <f>L38*J38</f>
        <v>9513.9</v>
      </c>
      <c r="N38" s="44">
        <f t="shared" si="3"/>
        <v>114166.79999999999</v>
      </c>
    </row>
    <row r="39" spans="2:14" ht="13.9" customHeight="1" x14ac:dyDescent="0.25">
      <c r="B39" s="77" t="s">
        <v>52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48">
        <f>SUM(M30:M38)</f>
        <v>65445.9</v>
      </c>
      <c r="N39" s="48">
        <f>SUM(N30:N38)</f>
        <v>785350.79999999981</v>
      </c>
    </row>
    <row r="41" spans="2:14" x14ac:dyDescent="0.25">
      <c r="B41" s="76" t="str">
        <f>'Resumo do Contrato'!B7</f>
        <v>APOSTILAMENTO 003.2023-REPACTUAÇÃO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</row>
    <row r="42" spans="2:14" ht="38.25" x14ac:dyDescent="0.25">
      <c r="B42" s="33" t="s">
        <v>20</v>
      </c>
      <c r="C42" s="33" t="s">
        <v>21</v>
      </c>
      <c r="D42" s="34" t="s">
        <v>22</v>
      </c>
      <c r="E42" s="34" t="s">
        <v>23</v>
      </c>
      <c r="F42" s="35" t="s">
        <v>24</v>
      </c>
      <c r="G42" s="35" t="s">
        <v>25</v>
      </c>
      <c r="H42" s="35" t="s">
        <v>26</v>
      </c>
      <c r="I42" s="36" t="s">
        <v>27</v>
      </c>
      <c r="J42" s="36" t="s">
        <v>28</v>
      </c>
      <c r="K42" s="35" t="s">
        <v>29</v>
      </c>
      <c r="L42" s="35" t="s">
        <v>30</v>
      </c>
      <c r="M42" s="35" t="s">
        <v>31</v>
      </c>
      <c r="N42" s="35" t="s">
        <v>32</v>
      </c>
    </row>
    <row r="43" spans="2:14" x14ac:dyDescent="0.25">
      <c r="B43" s="37">
        <v>1</v>
      </c>
      <c r="C43" s="38" t="s">
        <v>33</v>
      </c>
      <c r="D43" s="37" t="s">
        <v>34</v>
      </c>
      <c r="E43" s="37" t="s">
        <v>35</v>
      </c>
      <c r="F43" s="39">
        <v>1788.66</v>
      </c>
      <c r="G43" s="40"/>
      <c r="H43" s="40"/>
      <c r="I43" s="41" t="s">
        <v>36</v>
      </c>
      <c r="J43" s="41">
        <v>1</v>
      </c>
      <c r="K43" s="41">
        <v>2</v>
      </c>
      <c r="L43" s="42">
        <v>3932.28</v>
      </c>
      <c r="M43" s="43">
        <f t="shared" ref="M43:M49" si="4">L43*K43</f>
        <v>7864.56</v>
      </c>
      <c r="N43" s="44">
        <f t="shared" ref="N43:N51" si="5">M43*12</f>
        <v>94374.720000000001</v>
      </c>
    </row>
    <row r="44" spans="2:14" x14ac:dyDescent="0.25">
      <c r="B44" s="37">
        <v>2</v>
      </c>
      <c r="C44" s="38" t="s">
        <v>37</v>
      </c>
      <c r="D44" s="37" t="s">
        <v>38</v>
      </c>
      <c r="E44" s="37" t="s">
        <v>35</v>
      </c>
      <c r="F44" s="39">
        <v>1440</v>
      </c>
      <c r="G44" s="40"/>
      <c r="H44" s="40"/>
      <c r="I44" s="41" t="s">
        <v>39</v>
      </c>
      <c r="J44" s="41">
        <v>1</v>
      </c>
      <c r="K44" s="41">
        <v>3</v>
      </c>
      <c r="L44" s="42">
        <v>3638.42</v>
      </c>
      <c r="M44" s="43">
        <f t="shared" si="4"/>
        <v>10915.26</v>
      </c>
      <c r="N44" s="44">
        <f t="shared" si="5"/>
        <v>130983.12</v>
      </c>
    </row>
    <row r="45" spans="2:14" x14ac:dyDescent="0.25">
      <c r="B45" s="37">
        <v>3</v>
      </c>
      <c r="C45" s="38" t="s">
        <v>40</v>
      </c>
      <c r="D45" s="37" t="s">
        <v>38</v>
      </c>
      <c r="E45" s="37" t="s">
        <v>35</v>
      </c>
      <c r="F45" s="39">
        <v>1440</v>
      </c>
      <c r="G45" s="45">
        <v>78.650000000000006</v>
      </c>
      <c r="H45" s="40"/>
      <c r="I45" s="41" t="s">
        <v>39</v>
      </c>
      <c r="J45" s="41">
        <v>1</v>
      </c>
      <c r="K45" s="41">
        <v>1</v>
      </c>
      <c r="L45" s="42">
        <v>3792.66</v>
      </c>
      <c r="M45" s="43">
        <f t="shared" si="4"/>
        <v>3792.66</v>
      </c>
      <c r="N45" s="44">
        <f t="shared" si="5"/>
        <v>45511.92</v>
      </c>
    </row>
    <row r="46" spans="2:14" x14ac:dyDescent="0.25">
      <c r="B46" s="37">
        <v>4</v>
      </c>
      <c r="C46" s="38" t="s">
        <v>41</v>
      </c>
      <c r="D46" s="37" t="s">
        <v>38</v>
      </c>
      <c r="E46" s="37" t="s">
        <v>35</v>
      </c>
      <c r="F46" s="39">
        <v>1440</v>
      </c>
      <c r="G46" s="40"/>
      <c r="H46" s="46">
        <v>0.4</v>
      </c>
      <c r="I46" s="41" t="s">
        <v>39</v>
      </c>
      <c r="J46" s="41">
        <v>1</v>
      </c>
      <c r="K46" s="41">
        <v>2</v>
      </c>
      <c r="L46" s="42">
        <v>4659.6499999999996</v>
      </c>
      <c r="M46" s="43">
        <f t="shared" si="4"/>
        <v>9319.2999999999993</v>
      </c>
      <c r="N46" s="44">
        <f t="shared" si="5"/>
        <v>111831.59999999999</v>
      </c>
    </row>
    <row r="47" spans="2:14" x14ac:dyDescent="0.25">
      <c r="B47" s="37">
        <v>5</v>
      </c>
      <c r="C47" s="38" t="s">
        <v>42</v>
      </c>
      <c r="D47" s="37" t="s">
        <v>43</v>
      </c>
      <c r="E47" s="37" t="s">
        <v>35</v>
      </c>
      <c r="F47" s="39">
        <v>2144.0700000000002</v>
      </c>
      <c r="G47" s="40"/>
      <c r="H47" s="40"/>
      <c r="I47" s="41" t="s">
        <v>39</v>
      </c>
      <c r="J47" s="41">
        <v>1</v>
      </c>
      <c r="K47" s="41">
        <v>1</v>
      </c>
      <c r="L47" s="42">
        <v>4943.3500000000004</v>
      </c>
      <c r="M47" s="43">
        <f t="shared" si="4"/>
        <v>4943.3500000000004</v>
      </c>
      <c r="N47" s="44">
        <f t="shared" si="5"/>
        <v>59320.200000000004</v>
      </c>
    </row>
    <row r="48" spans="2:14" x14ac:dyDescent="0.25">
      <c r="B48" s="47">
        <v>6</v>
      </c>
      <c r="C48" s="38" t="s">
        <v>44</v>
      </c>
      <c r="D48" s="37" t="s">
        <v>45</v>
      </c>
      <c r="E48" s="37" t="s">
        <v>35</v>
      </c>
      <c r="F48" s="39">
        <v>1523.56</v>
      </c>
      <c r="G48" s="45">
        <v>109.36</v>
      </c>
      <c r="H48" s="46"/>
      <c r="I48" s="41" t="s">
        <v>39</v>
      </c>
      <c r="J48" s="41">
        <v>1</v>
      </c>
      <c r="K48" s="41">
        <v>2</v>
      </c>
      <c r="L48" s="42">
        <v>4173.95</v>
      </c>
      <c r="M48" s="43">
        <f t="shared" si="4"/>
        <v>8347.9</v>
      </c>
      <c r="N48" s="44">
        <f t="shared" si="5"/>
        <v>100174.79999999999</v>
      </c>
    </row>
    <row r="49" spans="2:14" x14ac:dyDescent="0.25">
      <c r="B49" s="37">
        <v>7</v>
      </c>
      <c r="C49" s="38" t="s">
        <v>46</v>
      </c>
      <c r="D49" s="37" t="s">
        <v>47</v>
      </c>
      <c r="E49" s="37" t="s">
        <v>35</v>
      </c>
      <c r="F49" s="39">
        <v>2149.88</v>
      </c>
      <c r="G49" s="45">
        <v>97.56</v>
      </c>
      <c r="H49" s="46"/>
      <c r="I49" s="41" t="s">
        <v>39</v>
      </c>
      <c r="J49" s="41">
        <v>1</v>
      </c>
      <c r="K49" s="41">
        <v>1</v>
      </c>
      <c r="L49" s="42">
        <v>5126.7</v>
      </c>
      <c r="M49" s="43">
        <f t="shared" si="4"/>
        <v>5126.7</v>
      </c>
      <c r="N49" s="44">
        <f t="shared" si="5"/>
        <v>61520.399999999994</v>
      </c>
    </row>
    <row r="50" spans="2:14" x14ac:dyDescent="0.25">
      <c r="B50" s="37">
        <v>8</v>
      </c>
      <c r="C50" s="38" t="s">
        <v>48</v>
      </c>
      <c r="D50" s="37" t="s">
        <v>49</v>
      </c>
      <c r="E50" s="37" t="s">
        <v>35</v>
      </c>
      <c r="F50" s="39">
        <v>1794.48</v>
      </c>
      <c r="G50" s="45">
        <v>97.88</v>
      </c>
      <c r="H50" s="40"/>
      <c r="I50" s="41" t="s">
        <v>50</v>
      </c>
      <c r="J50" s="41">
        <v>2</v>
      </c>
      <c r="K50" s="41">
        <v>1</v>
      </c>
      <c r="L50" s="42">
        <v>4386.25</v>
      </c>
      <c r="M50" s="43">
        <f>L50*J50</f>
        <v>8772.5</v>
      </c>
      <c r="N50" s="44">
        <f t="shared" si="5"/>
        <v>105270</v>
      </c>
    </row>
    <row r="51" spans="2:14" x14ac:dyDescent="0.25">
      <c r="B51" s="37">
        <v>9</v>
      </c>
      <c r="C51" s="38" t="s">
        <v>51</v>
      </c>
      <c r="D51" s="37" t="s">
        <v>49</v>
      </c>
      <c r="E51" s="37" t="s">
        <v>35</v>
      </c>
      <c r="F51" s="39">
        <v>1794.48</v>
      </c>
      <c r="G51" s="45">
        <v>97.88</v>
      </c>
      <c r="H51" s="40"/>
      <c r="I51" s="41" t="s">
        <v>50</v>
      </c>
      <c r="J51" s="41">
        <v>2</v>
      </c>
      <c r="K51" s="41">
        <v>1</v>
      </c>
      <c r="L51" s="42">
        <v>5068.22</v>
      </c>
      <c r="M51" s="43">
        <f>L51*J51</f>
        <v>10136.44</v>
      </c>
      <c r="N51" s="44">
        <f t="shared" si="5"/>
        <v>121637.28</v>
      </c>
    </row>
    <row r="52" spans="2:14" ht="13.9" customHeight="1" x14ac:dyDescent="0.25">
      <c r="B52" s="77" t="s">
        <v>52</v>
      </c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48">
        <f>SUM(M43:M51)</f>
        <v>69218.67</v>
      </c>
      <c r="N52" s="48">
        <f>SUM(N43:N51)</f>
        <v>830624.04</v>
      </c>
    </row>
    <row r="54" spans="2:14" x14ac:dyDescent="0.25">
      <c r="B54" s="76" t="str">
        <f>'Resumo do Contrato'!B8</f>
        <v>APOSTILAMENTO 004.2023-REPACTUAÇÃO</v>
      </c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</row>
    <row r="55" spans="2:14" ht="38.25" x14ac:dyDescent="0.25">
      <c r="B55" s="33" t="s">
        <v>20</v>
      </c>
      <c r="C55" s="33" t="s">
        <v>21</v>
      </c>
      <c r="D55" s="34" t="s">
        <v>22</v>
      </c>
      <c r="E55" s="34" t="s">
        <v>23</v>
      </c>
      <c r="F55" s="35" t="s">
        <v>24</v>
      </c>
      <c r="G55" s="35" t="s">
        <v>25</v>
      </c>
      <c r="H55" s="35" t="s">
        <v>26</v>
      </c>
      <c r="I55" s="36" t="s">
        <v>27</v>
      </c>
      <c r="J55" s="36" t="s">
        <v>28</v>
      </c>
      <c r="K55" s="35" t="s">
        <v>29</v>
      </c>
      <c r="L55" s="35" t="s">
        <v>30</v>
      </c>
      <c r="M55" s="35" t="s">
        <v>31</v>
      </c>
      <c r="N55" s="35" t="s">
        <v>32</v>
      </c>
    </row>
    <row r="56" spans="2:14" x14ac:dyDescent="0.25">
      <c r="B56" s="37">
        <v>1</v>
      </c>
      <c r="C56" s="38" t="s">
        <v>33</v>
      </c>
      <c r="D56" s="37" t="s">
        <v>34</v>
      </c>
      <c r="E56" s="37" t="s">
        <v>35</v>
      </c>
      <c r="F56" s="39">
        <v>1788.66</v>
      </c>
      <c r="G56" s="40"/>
      <c r="H56" s="40"/>
      <c r="I56" s="41" t="s">
        <v>36</v>
      </c>
      <c r="J56" s="41">
        <v>1</v>
      </c>
      <c r="K56" s="41">
        <v>2</v>
      </c>
      <c r="L56" s="42">
        <v>3932.28</v>
      </c>
      <c r="M56" s="43">
        <f t="shared" ref="M56:M62" si="6">L56*K56</f>
        <v>7864.56</v>
      </c>
      <c r="N56" s="44">
        <f t="shared" ref="N56:N64" si="7">M56*12</f>
        <v>94374.720000000001</v>
      </c>
    </row>
    <row r="57" spans="2:14" x14ac:dyDescent="0.25">
      <c r="B57" s="37">
        <v>2</v>
      </c>
      <c r="C57" s="38" t="s">
        <v>37</v>
      </c>
      <c r="D57" s="37" t="s">
        <v>38</v>
      </c>
      <c r="E57" s="37" t="s">
        <v>35</v>
      </c>
      <c r="F57" s="39">
        <v>1440</v>
      </c>
      <c r="G57" s="40"/>
      <c r="H57" s="40"/>
      <c r="I57" s="41" t="s">
        <v>39</v>
      </c>
      <c r="J57" s="41">
        <v>1</v>
      </c>
      <c r="K57" s="41">
        <v>3</v>
      </c>
      <c r="L57" s="42">
        <v>3638.42</v>
      </c>
      <c r="M57" s="43">
        <f t="shared" si="6"/>
        <v>10915.26</v>
      </c>
      <c r="N57" s="44">
        <f t="shared" si="7"/>
        <v>130983.12</v>
      </c>
    </row>
    <row r="58" spans="2:14" x14ac:dyDescent="0.25">
      <c r="B58" s="37">
        <v>3</v>
      </c>
      <c r="C58" s="38" t="s">
        <v>40</v>
      </c>
      <c r="D58" s="37" t="s">
        <v>38</v>
      </c>
      <c r="E58" s="37" t="s">
        <v>35</v>
      </c>
      <c r="F58" s="39">
        <v>1440</v>
      </c>
      <c r="G58" s="45">
        <v>78.650000000000006</v>
      </c>
      <c r="H58" s="40"/>
      <c r="I58" s="41" t="s">
        <v>39</v>
      </c>
      <c r="J58" s="41">
        <v>1</v>
      </c>
      <c r="K58" s="41">
        <v>1</v>
      </c>
      <c r="L58" s="42">
        <v>3792.66</v>
      </c>
      <c r="M58" s="43">
        <f t="shared" si="6"/>
        <v>3792.66</v>
      </c>
      <c r="N58" s="44">
        <f t="shared" si="7"/>
        <v>45511.92</v>
      </c>
    </row>
    <row r="59" spans="2:14" x14ac:dyDescent="0.25">
      <c r="B59" s="37">
        <v>4</v>
      </c>
      <c r="C59" s="38" t="s">
        <v>41</v>
      </c>
      <c r="D59" s="37" t="s">
        <v>38</v>
      </c>
      <c r="E59" s="37" t="s">
        <v>35</v>
      </c>
      <c r="F59" s="39">
        <v>1440</v>
      </c>
      <c r="G59" s="40"/>
      <c r="H59" s="46">
        <v>0.4</v>
      </c>
      <c r="I59" s="41" t="s">
        <v>39</v>
      </c>
      <c r="J59" s="41">
        <v>1</v>
      </c>
      <c r="K59" s="41">
        <v>2</v>
      </c>
      <c r="L59" s="42">
        <v>4673.7700000000004</v>
      </c>
      <c r="M59" s="43">
        <f t="shared" si="6"/>
        <v>9347.5400000000009</v>
      </c>
      <c r="N59" s="44">
        <f t="shared" si="7"/>
        <v>112170.48000000001</v>
      </c>
    </row>
    <row r="60" spans="2:14" x14ac:dyDescent="0.25">
      <c r="B60" s="37">
        <v>5</v>
      </c>
      <c r="C60" s="38" t="s">
        <v>42</v>
      </c>
      <c r="D60" s="37" t="s">
        <v>43</v>
      </c>
      <c r="E60" s="37" t="s">
        <v>35</v>
      </c>
      <c r="F60" s="39">
        <v>2144.0700000000002</v>
      </c>
      <c r="G60" s="40"/>
      <c r="H60" s="40"/>
      <c r="I60" s="41" t="s">
        <v>39</v>
      </c>
      <c r="J60" s="41">
        <v>1</v>
      </c>
      <c r="K60" s="41">
        <v>1</v>
      </c>
      <c r="L60" s="42">
        <v>4943.3500000000004</v>
      </c>
      <c r="M60" s="43">
        <f t="shared" si="6"/>
        <v>4943.3500000000004</v>
      </c>
      <c r="N60" s="44">
        <f t="shared" si="7"/>
        <v>59320.200000000004</v>
      </c>
    </row>
    <row r="61" spans="2:14" x14ac:dyDescent="0.25">
      <c r="B61" s="47">
        <v>6</v>
      </c>
      <c r="C61" s="38" t="s">
        <v>44</v>
      </c>
      <c r="D61" s="37" t="s">
        <v>45</v>
      </c>
      <c r="E61" s="37" t="s">
        <v>35</v>
      </c>
      <c r="F61" s="39">
        <v>1523.56</v>
      </c>
      <c r="G61" s="45">
        <v>109.36</v>
      </c>
      <c r="H61" s="46"/>
      <c r="I61" s="41" t="s">
        <v>39</v>
      </c>
      <c r="J61" s="41">
        <v>1</v>
      </c>
      <c r="K61" s="41">
        <v>2</v>
      </c>
      <c r="L61" s="42">
        <v>4173.95</v>
      </c>
      <c r="M61" s="43">
        <f t="shared" si="6"/>
        <v>8347.9</v>
      </c>
      <c r="N61" s="44">
        <f t="shared" si="7"/>
        <v>100174.79999999999</v>
      </c>
    </row>
    <row r="62" spans="2:14" x14ac:dyDescent="0.25">
      <c r="B62" s="37">
        <v>7</v>
      </c>
      <c r="C62" s="38" t="s">
        <v>46</v>
      </c>
      <c r="D62" s="37" t="s">
        <v>47</v>
      </c>
      <c r="E62" s="37" t="s">
        <v>35</v>
      </c>
      <c r="F62" s="39">
        <v>2149.88</v>
      </c>
      <c r="G62" s="45">
        <v>97.56</v>
      </c>
      <c r="H62" s="46"/>
      <c r="I62" s="41" t="s">
        <v>39</v>
      </c>
      <c r="J62" s="41">
        <v>1</v>
      </c>
      <c r="K62" s="41">
        <v>1</v>
      </c>
      <c r="L62" s="42">
        <v>5126.7</v>
      </c>
      <c r="M62" s="43">
        <f t="shared" si="6"/>
        <v>5126.7</v>
      </c>
      <c r="N62" s="44">
        <f t="shared" si="7"/>
        <v>61520.399999999994</v>
      </c>
    </row>
    <row r="63" spans="2:14" x14ac:dyDescent="0.25">
      <c r="B63" s="37">
        <v>8</v>
      </c>
      <c r="C63" s="38" t="s">
        <v>48</v>
      </c>
      <c r="D63" s="37" t="s">
        <v>49</v>
      </c>
      <c r="E63" s="37" t="s">
        <v>35</v>
      </c>
      <c r="F63" s="39">
        <v>1794.48</v>
      </c>
      <c r="G63" s="45">
        <v>97.88</v>
      </c>
      <c r="H63" s="40"/>
      <c r="I63" s="41" t="s">
        <v>50</v>
      </c>
      <c r="J63" s="41">
        <v>2</v>
      </c>
      <c r="K63" s="41">
        <v>1</v>
      </c>
      <c r="L63" s="42">
        <v>4386.25</v>
      </c>
      <c r="M63" s="43">
        <f>L63*J63</f>
        <v>8772.5</v>
      </c>
      <c r="N63" s="44">
        <f t="shared" si="7"/>
        <v>105270</v>
      </c>
    </row>
    <row r="64" spans="2:14" x14ac:dyDescent="0.25">
      <c r="B64" s="37">
        <v>9</v>
      </c>
      <c r="C64" s="38" t="s">
        <v>51</v>
      </c>
      <c r="D64" s="37" t="s">
        <v>49</v>
      </c>
      <c r="E64" s="37" t="s">
        <v>35</v>
      </c>
      <c r="F64" s="39">
        <v>1794.48</v>
      </c>
      <c r="G64" s="45">
        <v>97.88</v>
      </c>
      <c r="H64" s="40"/>
      <c r="I64" s="41" t="s">
        <v>50</v>
      </c>
      <c r="J64" s="41">
        <v>2</v>
      </c>
      <c r="K64" s="41">
        <v>1</v>
      </c>
      <c r="L64" s="42">
        <v>5068.22</v>
      </c>
      <c r="M64" s="43">
        <f>L64*J64</f>
        <v>10136.44</v>
      </c>
      <c r="N64" s="44">
        <f t="shared" si="7"/>
        <v>121637.28</v>
      </c>
    </row>
    <row r="65" spans="2:14" ht="13.9" customHeight="1" x14ac:dyDescent="0.25">
      <c r="B65" s="77" t="s">
        <v>52</v>
      </c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48">
        <f>SUM(M56:M64)</f>
        <v>69246.91</v>
      </c>
      <c r="N65" s="48">
        <f>SUM(N56:N64)</f>
        <v>830962.92</v>
      </c>
    </row>
    <row r="67" spans="2:14" x14ac:dyDescent="0.25">
      <c r="B67" s="76" t="str">
        <f>'Resumo do Contrato'!B9</f>
        <v>ADITIVO 001/2023</v>
      </c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</row>
    <row r="68" spans="2:14" ht="38.25" x14ac:dyDescent="0.25">
      <c r="B68" s="33" t="s">
        <v>20</v>
      </c>
      <c r="C68" s="33" t="s">
        <v>21</v>
      </c>
      <c r="D68" s="34" t="s">
        <v>22</v>
      </c>
      <c r="E68" s="34" t="s">
        <v>23</v>
      </c>
      <c r="F68" s="35" t="s">
        <v>24</v>
      </c>
      <c r="G68" s="35" t="s">
        <v>25</v>
      </c>
      <c r="H68" s="35" t="s">
        <v>26</v>
      </c>
      <c r="I68" s="36" t="s">
        <v>27</v>
      </c>
      <c r="J68" s="36" t="s">
        <v>28</v>
      </c>
      <c r="K68" s="35" t="s">
        <v>29</v>
      </c>
      <c r="L68" s="35" t="s">
        <v>30</v>
      </c>
      <c r="M68" s="35" t="s">
        <v>31</v>
      </c>
      <c r="N68" s="35" t="s">
        <v>32</v>
      </c>
    </row>
    <row r="69" spans="2:14" x14ac:dyDescent="0.25">
      <c r="B69" s="37">
        <v>1</v>
      </c>
      <c r="C69" s="38" t="s">
        <v>33</v>
      </c>
      <c r="D69" s="37" t="s">
        <v>34</v>
      </c>
      <c r="E69" s="37" t="s">
        <v>35</v>
      </c>
      <c r="F69" s="39">
        <v>1788.66</v>
      </c>
      <c r="G69" s="40"/>
      <c r="H69" s="40"/>
      <c r="I69" s="41" t="s">
        <v>36</v>
      </c>
      <c r="J69" s="41">
        <v>1</v>
      </c>
      <c r="K69" s="41">
        <v>2</v>
      </c>
      <c r="L69" s="42">
        <v>3932.28</v>
      </c>
      <c r="M69" s="43">
        <f t="shared" ref="M69:M75" si="8">L69*K69</f>
        <v>7864.56</v>
      </c>
      <c r="N69" s="44">
        <f t="shared" ref="N69:N77" si="9">M69*12</f>
        <v>94374.720000000001</v>
      </c>
    </row>
    <row r="70" spans="2:14" x14ac:dyDescent="0.25">
      <c r="B70" s="37">
        <v>2</v>
      </c>
      <c r="C70" s="38" t="s">
        <v>37</v>
      </c>
      <c r="D70" s="37" t="s">
        <v>38</v>
      </c>
      <c r="E70" s="37" t="s">
        <v>35</v>
      </c>
      <c r="F70" s="39">
        <v>1440</v>
      </c>
      <c r="G70" s="40"/>
      <c r="H70" s="40"/>
      <c r="I70" s="41" t="s">
        <v>39</v>
      </c>
      <c r="J70" s="41">
        <v>1</v>
      </c>
      <c r="K70" s="41">
        <v>3</v>
      </c>
      <c r="L70" s="42">
        <v>3638.42</v>
      </c>
      <c r="M70" s="43">
        <f t="shared" si="8"/>
        <v>10915.26</v>
      </c>
      <c r="N70" s="44">
        <f t="shared" si="9"/>
        <v>130983.12</v>
      </c>
    </row>
    <row r="71" spans="2:14" x14ac:dyDescent="0.25">
      <c r="B71" s="37">
        <v>3</v>
      </c>
      <c r="C71" s="38" t="s">
        <v>40</v>
      </c>
      <c r="D71" s="37" t="s">
        <v>38</v>
      </c>
      <c r="E71" s="37" t="s">
        <v>35</v>
      </c>
      <c r="F71" s="39">
        <v>1440</v>
      </c>
      <c r="G71" s="45">
        <v>78.650000000000006</v>
      </c>
      <c r="H71" s="40"/>
      <c r="I71" s="41" t="s">
        <v>39</v>
      </c>
      <c r="J71" s="41">
        <v>1</v>
      </c>
      <c r="K71" s="41">
        <v>1</v>
      </c>
      <c r="L71" s="42">
        <v>3792.66</v>
      </c>
      <c r="M71" s="43">
        <f t="shared" si="8"/>
        <v>3792.66</v>
      </c>
      <c r="N71" s="44">
        <f t="shared" si="9"/>
        <v>45511.92</v>
      </c>
    </row>
    <row r="72" spans="2:14" x14ac:dyDescent="0.25">
      <c r="B72" s="37">
        <v>4</v>
      </c>
      <c r="C72" s="38" t="s">
        <v>41</v>
      </c>
      <c r="D72" s="37" t="s">
        <v>38</v>
      </c>
      <c r="E72" s="37" t="s">
        <v>35</v>
      </c>
      <c r="F72" s="39">
        <v>1440</v>
      </c>
      <c r="G72" s="40"/>
      <c r="H72" s="46">
        <v>0.4</v>
      </c>
      <c r="I72" s="41" t="s">
        <v>39</v>
      </c>
      <c r="J72" s="41">
        <v>1</v>
      </c>
      <c r="K72" s="41">
        <v>3</v>
      </c>
      <c r="L72" s="42">
        <v>4673.7700000000004</v>
      </c>
      <c r="M72" s="43">
        <f t="shared" si="8"/>
        <v>14021.310000000001</v>
      </c>
      <c r="N72" s="44">
        <f t="shared" si="9"/>
        <v>168255.72000000003</v>
      </c>
    </row>
    <row r="73" spans="2:14" x14ac:dyDescent="0.25">
      <c r="B73" s="37">
        <v>5</v>
      </c>
      <c r="C73" s="38" t="s">
        <v>42</v>
      </c>
      <c r="D73" s="37" t="s">
        <v>43</v>
      </c>
      <c r="E73" s="37" t="s">
        <v>35</v>
      </c>
      <c r="F73" s="39">
        <v>2144.0700000000002</v>
      </c>
      <c r="G73" s="40"/>
      <c r="H73" s="40"/>
      <c r="I73" s="41" t="s">
        <v>39</v>
      </c>
      <c r="J73" s="41">
        <v>1</v>
      </c>
      <c r="K73" s="41">
        <v>1</v>
      </c>
      <c r="L73" s="42">
        <v>4943.3500000000004</v>
      </c>
      <c r="M73" s="43">
        <f t="shared" si="8"/>
        <v>4943.3500000000004</v>
      </c>
      <c r="N73" s="44">
        <f t="shared" si="9"/>
        <v>59320.200000000004</v>
      </c>
    </row>
    <row r="74" spans="2:14" x14ac:dyDescent="0.25">
      <c r="B74" s="47">
        <v>6</v>
      </c>
      <c r="C74" s="38" t="s">
        <v>44</v>
      </c>
      <c r="D74" s="37" t="s">
        <v>45</v>
      </c>
      <c r="E74" s="37" t="s">
        <v>35</v>
      </c>
      <c r="F74" s="39">
        <v>1523.56</v>
      </c>
      <c r="G74" s="45">
        <v>109.36</v>
      </c>
      <c r="H74" s="46"/>
      <c r="I74" s="41" t="s">
        <v>39</v>
      </c>
      <c r="J74" s="41">
        <v>1</v>
      </c>
      <c r="K74" s="41">
        <v>2</v>
      </c>
      <c r="L74" s="42">
        <v>4173.95</v>
      </c>
      <c r="M74" s="43">
        <f t="shared" si="8"/>
        <v>8347.9</v>
      </c>
      <c r="N74" s="44">
        <f t="shared" si="9"/>
        <v>100174.79999999999</v>
      </c>
    </row>
    <row r="75" spans="2:14" x14ac:dyDescent="0.25">
      <c r="B75" s="37">
        <v>7</v>
      </c>
      <c r="C75" s="38" t="s">
        <v>46</v>
      </c>
      <c r="D75" s="37" t="s">
        <v>47</v>
      </c>
      <c r="E75" s="37" t="s">
        <v>35</v>
      </c>
      <c r="F75" s="39">
        <v>2149.88</v>
      </c>
      <c r="G75" s="45">
        <v>97.56</v>
      </c>
      <c r="H75" s="46"/>
      <c r="I75" s="41" t="s">
        <v>39</v>
      </c>
      <c r="J75" s="41">
        <v>1</v>
      </c>
      <c r="K75" s="41">
        <v>1</v>
      </c>
      <c r="L75" s="42">
        <v>5126.7</v>
      </c>
      <c r="M75" s="43">
        <f t="shared" si="8"/>
        <v>5126.7</v>
      </c>
      <c r="N75" s="44">
        <f t="shared" si="9"/>
        <v>61520.399999999994</v>
      </c>
    </row>
    <row r="76" spans="2:14" x14ac:dyDescent="0.25">
      <c r="B76" s="37">
        <v>8</v>
      </c>
      <c r="C76" s="38" t="s">
        <v>48</v>
      </c>
      <c r="D76" s="37" t="s">
        <v>49</v>
      </c>
      <c r="E76" s="37" t="s">
        <v>35</v>
      </c>
      <c r="F76" s="39">
        <v>1794.48</v>
      </c>
      <c r="G76" s="45">
        <v>97.88</v>
      </c>
      <c r="H76" s="40"/>
      <c r="I76" s="41" t="s">
        <v>50</v>
      </c>
      <c r="J76" s="41">
        <v>2</v>
      </c>
      <c r="K76" s="41">
        <v>1</v>
      </c>
      <c r="L76" s="42">
        <v>4386.25</v>
      </c>
      <c r="M76" s="43">
        <f>L76*J76</f>
        <v>8772.5</v>
      </c>
      <c r="N76" s="44">
        <f t="shared" si="9"/>
        <v>105270</v>
      </c>
    </row>
    <row r="77" spans="2:14" x14ac:dyDescent="0.25">
      <c r="B77" s="37">
        <v>9</v>
      </c>
      <c r="C77" s="38" t="s">
        <v>51</v>
      </c>
      <c r="D77" s="37" t="s">
        <v>49</v>
      </c>
      <c r="E77" s="37" t="s">
        <v>35</v>
      </c>
      <c r="F77" s="39">
        <v>1794.48</v>
      </c>
      <c r="G77" s="45">
        <v>97.88</v>
      </c>
      <c r="H77" s="40"/>
      <c r="I77" s="41" t="s">
        <v>50</v>
      </c>
      <c r="J77" s="41">
        <v>2</v>
      </c>
      <c r="K77" s="41">
        <v>1</v>
      </c>
      <c r="L77" s="42">
        <v>5068.22</v>
      </c>
      <c r="M77" s="43">
        <f>L77*J77</f>
        <v>10136.44</v>
      </c>
      <c r="N77" s="44">
        <f t="shared" si="9"/>
        <v>121637.28</v>
      </c>
    </row>
    <row r="78" spans="2:14" x14ac:dyDescent="0.25">
      <c r="B78" s="77" t="s">
        <v>52</v>
      </c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48">
        <f>SUM(M69:M77)</f>
        <v>73920.679999999993</v>
      </c>
      <c r="N78" s="48">
        <f>SUM(N69:N77)</f>
        <v>887048.16</v>
      </c>
    </row>
    <row r="80" spans="2:14" x14ac:dyDescent="0.25">
      <c r="B80" s="76" t="str">
        <f>'Resumo do Contrato'!B10</f>
        <v>ADITIVO 002/2023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</row>
    <row r="81" spans="2:14" ht="38.25" x14ac:dyDescent="0.25">
      <c r="B81" s="33" t="s">
        <v>20</v>
      </c>
      <c r="C81" s="33" t="s">
        <v>21</v>
      </c>
      <c r="D81" s="34" t="s">
        <v>22</v>
      </c>
      <c r="E81" s="34" t="s">
        <v>23</v>
      </c>
      <c r="F81" s="35" t="s">
        <v>24</v>
      </c>
      <c r="G81" s="35" t="s">
        <v>25</v>
      </c>
      <c r="H81" s="35" t="s">
        <v>26</v>
      </c>
      <c r="I81" s="36" t="s">
        <v>27</v>
      </c>
      <c r="J81" s="36" t="s">
        <v>28</v>
      </c>
      <c r="K81" s="35" t="s">
        <v>29</v>
      </c>
      <c r="L81" s="35" t="s">
        <v>30</v>
      </c>
      <c r="M81" s="35" t="s">
        <v>31</v>
      </c>
      <c r="N81" s="35" t="s">
        <v>32</v>
      </c>
    </row>
    <row r="82" spans="2:14" x14ac:dyDescent="0.25">
      <c r="B82" s="37">
        <v>1</v>
      </c>
      <c r="C82" s="38" t="s">
        <v>33</v>
      </c>
      <c r="D82" s="37" t="s">
        <v>34</v>
      </c>
      <c r="E82" s="37" t="s">
        <v>35</v>
      </c>
      <c r="F82" s="39">
        <v>1788.66</v>
      </c>
      <c r="G82" s="40"/>
      <c r="H82" s="40"/>
      <c r="I82" s="41" t="s">
        <v>36</v>
      </c>
      <c r="J82" s="41">
        <v>1</v>
      </c>
      <c r="K82" s="41">
        <v>2</v>
      </c>
      <c r="L82" s="42">
        <v>3932.28</v>
      </c>
      <c r="M82" s="43">
        <f t="shared" ref="M82:M88" si="10">L82*K82</f>
        <v>7864.56</v>
      </c>
      <c r="N82" s="44">
        <f t="shared" ref="N82:N90" si="11">M82*12</f>
        <v>94374.720000000001</v>
      </c>
    </row>
    <row r="83" spans="2:14" x14ac:dyDescent="0.25">
      <c r="B83" s="37">
        <v>2</v>
      </c>
      <c r="C83" s="38" t="s">
        <v>37</v>
      </c>
      <c r="D83" s="37" t="s">
        <v>38</v>
      </c>
      <c r="E83" s="37" t="s">
        <v>35</v>
      </c>
      <c r="F83" s="39">
        <v>1440</v>
      </c>
      <c r="G83" s="40"/>
      <c r="H83" s="40"/>
      <c r="I83" s="41" t="s">
        <v>39</v>
      </c>
      <c r="J83" s="41">
        <v>1</v>
      </c>
      <c r="K83" s="41">
        <v>3</v>
      </c>
      <c r="L83" s="42">
        <v>3638.42</v>
      </c>
      <c r="M83" s="43">
        <f t="shared" si="10"/>
        <v>10915.26</v>
      </c>
      <c r="N83" s="44">
        <f t="shared" si="11"/>
        <v>130983.12</v>
      </c>
    </row>
    <row r="84" spans="2:14" x14ac:dyDescent="0.25">
      <c r="B84" s="37">
        <v>3</v>
      </c>
      <c r="C84" s="38" t="s">
        <v>40</v>
      </c>
      <c r="D84" s="37" t="s">
        <v>38</v>
      </c>
      <c r="E84" s="37" t="s">
        <v>35</v>
      </c>
      <c r="F84" s="39">
        <v>1440</v>
      </c>
      <c r="G84" s="45">
        <v>78.650000000000006</v>
      </c>
      <c r="H84" s="40"/>
      <c r="I84" s="41" t="s">
        <v>39</v>
      </c>
      <c r="J84" s="41">
        <v>1</v>
      </c>
      <c r="K84" s="41">
        <v>1</v>
      </c>
      <c r="L84" s="42">
        <v>3792.66</v>
      </c>
      <c r="M84" s="43">
        <f t="shared" si="10"/>
        <v>3792.66</v>
      </c>
      <c r="N84" s="44">
        <f t="shared" si="11"/>
        <v>45511.92</v>
      </c>
    </row>
    <row r="85" spans="2:14" x14ac:dyDescent="0.25">
      <c r="B85" s="37">
        <v>4</v>
      </c>
      <c r="C85" s="38" t="s">
        <v>41</v>
      </c>
      <c r="D85" s="37" t="s">
        <v>38</v>
      </c>
      <c r="E85" s="37" t="s">
        <v>35</v>
      </c>
      <c r="F85" s="39">
        <v>1440</v>
      </c>
      <c r="G85" s="40"/>
      <c r="H85" s="46">
        <v>0.4</v>
      </c>
      <c r="I85" s="41" t="s">
        <v>39</v>
      </c>
      <c r="J85" s="41">
        <v>1</v>
      </c>
      <c r="K85" s="41">
        <v>3</v>
      </c>
      <c r="L85" s="42">
        <v>4673.7700000000004</v>
      </c>
      <c r="M85" s="43">
        <f t="shared" si="10"/>
        <v>14021.310000000001</v>
      </c>
      <c r="N85" s="44">
        <f t="shared" si="11"/>
        <v>168255.72000000003</v>
      </c>
    </row>
    <row r="86" spans="2:14" x14ac:dyDescent="0.25">
      <c r="B86" s="37">
        <v>5</v>
      </c>
      <c r="C86" s="38" t="s">
        <v>42</v>
      </c>
      <c r="D86" s="37" t="s">
        <v>43</v>
      </c>
      <c r="E86" s="37" t="s">
        <v>35</v>
      </c>
      <c r="F86" s="39">
        <v>2144.0700000000002</v>
      </c>
      <c r="G86" s="40"/>
      <c r="H86" s="40"/>
      <c r="I86" s="41" t="s">
        <v>39</v>
      </c>
      <c r="J86" s="41">
        <v>1</v>
      </c>
      <c r="K86" s="41">
        <v>1</v>
      </c>
      <c r="L86" s="42">
        <v>4943.3500000000004</v>
      </c>
      <c r="M86" s="43">
        <f t="shared" si="10"/>
        <v>4943.3500000000004</v>
      </c>
      <c r="N86" s="44">
        <f t="shared" si="11"/>
        <v>59320.200000000004</v>
      </c>
    </row>
    <row r="87" spans="2:14" x14ac:dyDescent="0.25">
      <c r="B87" s="47">
        <v>6</v>
      </c>
      <c r="C87" s="38" t="s">
        <v>44</v>
      </c>
      <c r="D87" s="37" t="s">
        <v>45</v>
      </c>
      <c r="E87" s="37" t="s">
        <v>35</v>
      </c>
      <c r="F87" s="39">
        <v>1523.56</v>
      </c>
      <c r="G87" s="45">
        <v>109.36</v>
      </c>
      <c r="H87" s="46"/>
      <c r="I87" s="41" t="s">
        <v>39</v>
      </c>
      <c r="J87" s="41">
        <v>1</v>
      </c>
      <c r="K87" s="41">
        <v>2</v>
      </c>
      <c r="L87" s="42">
        <v>4173.95</v>
      </c>
      <c r="M87" s="43">
        <f t="shared" si="10"/>
        <v>8347.9</v>
      </c>
      <c r="N87" s="44">
        <f t="shared" si="11"/>
        <v>100174.79999999999</v>
      </c>
    </row>
    <row r="88" spans="2:14" x14ac:dyDescent="0.25">
      <c r="B88" s="37">
        <v>7</v>
      </c>
      <c r="C88" s="38" t="s">
        <v>46</v>
      </c>
      <c r="D88" s="37" t="s">
        <v>47</v>
      </c>
      <c r="E88" s="37" t="s">
        <v>35</v>
      </c>
      <c r="F88" s="39">
        <v>2149.88</v>
      </c>
      <c r="G88" s="45">
        <v>97.56</v>
      </c>
      <c r="H88" s="46"/>
      <c r="I88" s="41" t="s">
        <v>39</v>
      </c>
      <c r="J88" s="41">
        <v>1</v>
      </c>
      <c r="K88" s="41">
        <v>1</v>
      </c>
      <c r="L88" s="42">
        <v>5126.7</v>
      </c>
      <c r="M88" s="43">
        <f t="shared" si="10"/>
        <v>5126.7</v>
      </c>
      <c r="N88" s="44">
        <f t="shared" si="11"/>
        <v>61520.399999999994</v>
      </c>
    </row>
    <row r="89" spans="2:14" x14ac:dyDescent="0.25">
      <c r="B89" s="37">
        <v>8</v>
      </c>
      <c r="C89" s="38" t="s">
        <v>48</v>
      </c>
      <c r="D89" s="37" t="s">
        <v>49</v>
      </c>
      <c r="E89" s="37" t="s">
        <v>35</v>
      </c>
      <c r="F89" s="39">
        <v>1794.48</v>
      </c>
      <c r="G89" s="45">
        <v>97.88</v>
      </c>
      <c r="H89" s="40"/>
      <c r="I89" s="41" t="s">
        <v>50</v>
      </c>
      <c r="J89" s="41">
        <v>2</v>
      </c>
      <c r="K89" s="41">
        <v>1</v>
      </c>
      <c r="L89" s="42">
        <v>4386.25</v>
      </c>
      <c r="M89" s="43">
        <f>L89*J89</f>
        <v>8772.5</v>
      </c>
      <c r="N89" s="44">
        <f t="shared" si="11"/>
        <v>105270</v>
      </c>
    </row>
    <row r="90" spans="2:14" x14ac:dyDescent="0.25">
      <c r="B90" s="37">
        <v>9</v>
      </c>
      <c r="C90" s="38" t="s">
        <v>51</v>
      </c>
      <c r="D90" s="37" t="s">
        <v>49</v>
      </c>
      <c r="E90" s="37" t="s">
        <v>35</v>
      </c>
      <c r="F90" s="39">
        <v>1794.48</v>
      </c>
      <c r="G90" s="45">
        <v>97.88</v>
      </c>
      <c r="H90" s="40"/>
      <c r="I90" s="41" t="s">
        <v>50</v>
      </c>
      <c r="J90" s="41">
        <v>2</v>
      </c>
      <c r="K90" s="41">
        <v>1</v>
      </c>
      <c r="L90" s="42">
        <v>5068.22</v>
      </c>
      <c r="M90" s="43">
        <f>L90*J90</f>
        <v>10136.44</v>
      </c>
      <c r="N90" s="44">
        <f t="shared" si="11"/>
        <v>121637.28</v>
      </c>
    </row>
    <row r="91" spans="2:14" x14ac:dyDescent="0.25">
      <c r="B91" s="77" t="s">
        <v>52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48">
        <f>SUM(M82:M90)</f>
        <v>73920.679999999993</v>
      </c>
      <c r="N91" s="48">
        <f>SUM(N82:N90)</f>
        <v>887048.16</v>
      </c>
    </row>
    <row r="93" spans="2:14" x14ac:dyDescent="0.25">
      <c r="B93" s="76" t="str">
        <f>'Resumo do Contrato'!B11</f>
        <v>APOSTILAMENTO 005.2024-REPACTUAÇÃO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</row>
    <row r="94" spans="2:14" ht="38.25" x14ac:dyDescent="0.25">
      <c r="B94" s="33" t="s">
        <v>20</v>
      </c>
      <c r="C94" s="33" t="s">
        <v>21</v>
      </c>
      <c r="D94" s="34" t="s">
        <v>22</v>
      </c>
      <c r="E94" s="34" t="s">
        <v>23</v>
      </c>
      <c r="F94" s="35" t="s">
        <v>24</v>
      </c>
      <c r="G94" s="35" t="s">
        <v>25</v>
      </c>
      <c r="H94" s="35" t="s">
        <v>26</v>
      </c>
      <c r="I94" s="36" t="s">
        <v>27</v>
      </c>
      <c r="J94" s="36" t="s">
        <v>28</v>
      </c>
      <c r="K94" s="35" t="s">
        <v>29</v>
      </c>
      <c r="L94" s="35" t="s">
        <v>30</v>
      </c>
      <c r="M94" s="35" t="s">
        <v>31</v>
      </c>
      <c r="N94" s="35" t="s">
        <v>32</v>
      </c>
    </row>
    <row r="95" spans="2:14" x14ac:dyDescent="0.25">
      <c r="B95" s="37">
        <v>1</v>
      </c>
      <c r="C95" s="38" t="s">
        <v>33</v>
      </c>
      <c r="D95" s="37" t="s">
        <v>34</v>
      </c>
      <c r="E95" s="37" t="s">
        <v>76</v>
      </c>
      <c r="F95" s="39">
        <v>1788.66</v>
      </c>
      <c r="G95" s="40"/>
      <c r="H95" s="40"/>
      <c r="I95" s="41" t="s">
        <v>36</v>
      </c>
      <c r="J95" s="41">
        <v>1</v>
      </c>
      <c r="K95" s="41">
        <v>2</v>
      </c>
      <c r="L95" s="42">
        <v>3882.01</v>
      </c>
      <c r="M95" s="43">
        <f t="shared" ref="M95:M101" si="12">L95*K95</f>
        <v>7764.02</v>
      </c>
      <c r="N95" s="44">
        <f t="shared" ref="N95:N103" si="13">M95*12</f>
        <v>93168.24</v>
      </c>
    </row>
    <row r="96" spans="2:14" x14ac:dyDescent="0.25">
      <c r="B96" s="37">
        <v>2</v>
      </c>
      <c r="C96" s="38" t="s">
        <v>37</v>
      </c>
      <c r="D96" s="37" t="s">
        <v>38</v>
      </c>
      <c r="E96" s="37" t="s">
        <v>76</v>
      </c>
      <c r="F96" s="39">
        <v>1440</v>
      </c>
      <c r="G96" s="40"/>
      <c r="H96" s="40"/>
      <c r="I96" s="41" t="s">
        <v>39</v>
      </c>
      <c r="J96" s="41">
        <v>1</v>
      </c>
      <c r="K96" s="41">
        <v>3</v>
      </c>
      <c r="L96" s="42">
        <v>3638.42</v>
      </c>
      <c r="M96" s="43">
        <f t="shared" si="12"/>
        <v>10915.26</v>
      </c>
      <c r="N96" s="44">
        <f t="shared" si="13"/>
        <v>130983.12</v>
      </c>
    </row>
    <row r="97" spans="2:14" x14ac:dyDescent="0.25">
      <c r="B97" s="37">
        <v>3</v>
      </c>
      <c r="C97" s="38" t="s">
        <v>40</v>
      </c>
      <c r="D97" s="37" t="s">
        <v>38</v>
      </c>
      <c r="E97" s="37" t="s">
        <v>76</v>
      </c>
      <c r="F97" s="39">
        <v>1440</v>
      </c>
      <c r="G97" s="45">
        <v>78.650000000000006</v>
      </c>
      <c r="H97" s="40"/>
      <c r="I97" s="41" t="s">
        <v>39</v>
      </c>
      <c r="J97" s="41">
        <v>1</v>
      </c>
      <c r="K97" s="41">
        <v>1</v>
      </c>
      <c r="L97" s="42">
        <v>3792.66</v>
      </c>
      <c r="M97" s="43">
        <f t="shared" si="12"/>
        <v>3792.66</v>
      </c>
      <c r="N97" s="44">
        <f t="shared" si="13"/>
        <v>45511.92</v>
      </c>
    </row>
    <row r="98" spans="2:14" x14ac:dyDescent="0.25">
      <c r="B98" s="37">
        <v>4</v>
      </c>
      <c r="C98" s="38" t="s">
        <v>41</v>
      </c>
      <c r="D98" s="37" t="s">
        <v>38</v>
      </c>
      <c r="E98" s="37" t="s">
        <v>76</v>
      </c>
      <c r="F98" s="39">
        <v>1440</v>
      </c>
      <c r="G98" s="40"/>
      <c r="H98" s="46">
        <v>0.4</v>
      </c>
      <c r="I98" s="41" t="s">
        <v>39</v>
      </c>
      <c r="J98" s="41">
        <v>1</v>
      </c>
      <c r="K98" s="41">
        <v>3</v>
      </c>
      <c r="L98" s="42">
        <v>4745.93</v>
      </c>
      <c r="M98" s="43">
        <f t="shared" si="12"/>
        <v>14237.79</v>
      </c>
      <c r="N98" s="44">
        <f t="shared" si="13"/>
        <v>170853.48</v>
      </c>
    </row>
    <row r="99" spans="2:14" x14ac:dyDescent="0.25">
      <c r="B99" s="37">
        <v>5</v>
      </c>
      <c r="C99" s="38" t="s">
        <v>42</v>
      </c>
      <c r="D99" s="37" t="s">
        <v>43</v>
      </c>
      <c r="E99" s="37" t="s">
        <v>76</v>
      </c>
      <c r="F99" s="39">
        <v>2144.0700000000002</v>
      </c>
      <c r="G99" s="40"/>
      <c r="H99" s="40"/>
      <c r="I99" s="41" t="s">
        <v>39</v>
      </c>
      <c r="J99" s="41">
        <v>1</v>
      </c>
      <c r="K99" s="41">
        <v>1</v>
      </c>
      <c r="L99" s="42">
        <v>4877.7299999999996</v>
      </c>
      <c r="M99" s="43">
        <f t="shared" si="12"/>
        <v>4877.7299999999996</v>
      </c>
      <c r="N99" s="44">
        <f t="shared" si="13"/>
        <v>58532.759999999995</v>
      </c>
    </row>
    <row r="100" spans="2:14" x14ac:dyDescent="0.25">
      <c r="B100" s="47">
        <v>6</v>
      </c>
      <c r="C100" s="38" t="s">
        <v>44</v>
      </c>
      <c r="D100" s="37" t="s">
        <v>45</v>
      </c>
      <c r="E100" s="37" t="s">
        <v>76</v>
      </c>
      <c r="F100" s="39">
        <v>1523.56</v>
      </c>
      <c r="G100" s="45">
        <v>109.36</v>
      </c>
      <c r="H100" s="46"/>
      <c r="I100" s="41" t="s">
        <v>39</v>
      </c>
      <c r="J100" s="41">
        <v>1</v>
      </c>
      <c r="K100" s="41">
        <v>2</v>
      </c>
      <c r="L100" s="42">
        <v>4172.7</v>
      </c>
      <c r="M100" s="43">
        <f t="shared" si="12"/>
        <v>8345.4</v>
      </c>
      <c r="N100" s="44">
        <f t="shared" si="13"/>
        <v>100144.79999999999</v>
      </c>
    </row>
    <row r="101" spans="2:14" x14ac:dyDescent="0.25">
      <c r="B101" s="37">
        <v>7</v>
      </c>
      <c r="C101" s="38" t="s">
        <v>46</v>
      </c>
      <c r="D101" s="37" t="s">
        <v>47</v>
      </c>
      <c r="E101" s="37" t="s">
        <v>76</v>
      </c>
      <c r="F101" s="39">
        <v>2149.88</v>
      </c>
      <c r="G101" s="45">
        <v>97.56</v>
      </c>
      <c r="H101" s="46"/>
      <c r="I101" s="41" t="s">
        <v>39</v>
      </c>
      <c r="J101" s="41">
        <v>1</v>
      </c>
      <c r="K101" s="41">
        <v>1</v>
      </c>
      <c r="L101" s="42">
        <v>5057.91</v>
      </c>
      <c r="M101" s="43">
        <f t="shared" si="12"/>
        <v>5057.91</v>
      </c>
      <c r="N101" s="44">
        <f t="shared" si="13"/>
        <v>60694.92</v>
      </c>
    </row>
    <row r="102" spans="2:14" x14ac:dyDescent="0.25">
      <c r="B102" s="37">
        <v>8</v>
      </c>
      <c r="C102" s="38" t="s">
        <v>48</v>
      </c>
      <c r="D102" s="37" t="s">
        <v>49</v>
      </c>
      <c r="E102" s="37" t="s">
        <v>76</v>
      </c>
      <c r="F102" s="39">
        <v>1794.48</v>
      </c>
      <c r="G102" s="45">
        <v>97.88</v>
      </c>
      <c r="H102" s="40"/>
      <c r="I102" s="41" t="s">
        <v>50</v>
      </c>
      <c r="J102" s="41">
        <v>2</v>
      </c>
      <c r="K102" s="41">
        <v>1</v>
      </c>
      <c r="L102" s="42">
        <v>4384.78</v>
      </c>
      <c r="M102" s="43">
        <f>L102*J102</f>
        <v>8769.56</v>
      </c>
      <c r="N102" s="44">
        <f t="shared" si="13"/>
        <v>105234.72</v>
      </c>
    </row>
    <row r="103" spans="2:14" x14ac:dyDescent="0.25">
      <c r="B103" s="37">
        <v>9</v>
      </c>
      <c r="C103" s="38" t="s">
        <v>51</v>
      </c>
      <c r="D103" s="37" t="s">
        <v>49</v>
      </c>
      <c r="E103" s="37" t="s">
        <v>76</v>
      </c>
      <c r="F103" s="39">
        <v>1794.48</v>
      </c>
      <c r="G103" s="45">
        <v>97.88</v>
      </c>
      <c r="H103" s="40"/>
      <c r="I103" s="41" t="s">
        <v>50</v>
      </c>
      <c r="J103" s="41">
        <v>2</v>
      </c>
      <c r="K103" s="41">
        <v>1</v>
      </c>
      <c r="L103" s="42">
        <v>5066.51</v>
      </c>
      <c r="M103" s="43">
        <f>L103*J103</f>
        <v>10133.02</v>
      </c>
      <c r="N103" s="44">
        <f t="shared" si="13"/>
        <v>121596.24</v>
      </c>
    </row>
    <row r="104" spans="2:14" x14ac:dyDescent="0.25">
      <c r="B104" s="77" t="s">
        <v>52</v>
      </c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48">
        <f>SUM(M95:M103)</f>
        <v>73893.349999999991</v>
      </c>
      <c r="N104" s="48">
        <f>SUM(N95:N103)</f>
        <v>886720.20000000007</v>
      </c>
    </row>
    <row r="106" spans="2:14" x14ac:dyDescent="0.25">
      <c r="B106" s="76" t="str">
        <f>'Resumo do Contrato'!B12</f>
        <v>APOSTILAMENTO 006.2024-REPACTUAÇÃO</v>
      </c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</row>
    <row r="107" spans="2:14" ht="38.25" x14ac:dyDescent="0.25">
      <c r="B107" s="33" t="s">
        <v>20</v>
      </c>
      <c r="C107" s="33" t="s">
        <v>21</v>
      </c>
      <c r="D107" s="34" t="s">
        <v>22</v>
      </c>
      <c r="E107" s="34" t="s">
        <v>23</v>
      </c>
      <c r="F107" s="35" t="s">
        <v>24</v>
      </c>
      <c r="G107" s="35" t="s">
        <v>25</v>
      </c>
      <c r="H107" s="35" t="s">
        <v>26</v>
      </c>
      <c r="I107" s="36" t="s">
        <v>27</v>
      </c>
      <c r="J107" s="36" t="s">
        <v>28</v>
      </c>
      <c r="K107" s="35" t="s">
        <v>29</v>
      </c>
      <c r="L107" s="35" t="s">
        <v>30</v>
      </c>
      <c r="M107" s="35" t="s">
        <v>31</v>
      </c>
      <c r="N107" s="35" t="s">
        <v>32</v>
      </c>
    </row>
    <row r="108" spans="2:14" x14ac:dyDescent="0.25">
      <c r="B108" s="37">
        <v>1</v>
      </c>
      <c r="C108" s="38" t="s">
        <v>33</v>
      </c>
      <c r="D108" s="37" t="s">
        <v>34</v>
      </c>
      <c r="E108" s="37" t="s">
        <v>76</v>
      </c>
      <c r="F108" s="39">
        <v>1914</v>
      </c>
      <c r="G108" s="40"/>
      <c r="H108" s="40"/>
      <c r="I108" s="41" t="s">
        <v>36</v>
      </c>
      <c r="J108" s="41">
        <v>1</v>
      </c>
      <c r="K108" s="41">
        <v>2</v>
      </c>
      <c r="L108" s="42">
        <v>4164.45</v>
      </c>
      <c r="M108" s="43">
        <f t="shared" ref="M108:M114" si="14">L108*K108</f>
        <v>8328.9</v>
      </c>
      <c r="N108" s="44">
        <f t="shared" ref="N108:N116" si="15">M108*12</f>
        <v>99946.799999999988</v>
      </c>
    </row>
    <row r="109" spans="2:14" x14ac:dyDescent="0.25">
      <c r="B109" s="37">
        <v>2</v>
      </c>
      <c r="C109" s="38" t="s">
        <v>37</v>
      </c>
      <c r="D109" s="37" t="s">
        <v>38</v>
      </c>
      <c r="E109" s="37" t="s">
        <v>76</v>
      </c>
      <c r="F109" s="39">
        <v>1526.8</v>
      </c>
      <c r="G109" s="40"/>
      <c r="H109" s="40"/>
      <c r="I109" s="41" t="s">
        <v>39</v>
      </c>
      <c r="J109" s="41">
        <v>1</v>
      </c>
      <c r="K109" s="41">
        <v>3</v>
      </c>
      <c r="L109" s="42">
        <v>3872.99</v>
      </c>
      <c r="M109" s="43">
        <f t="shared" si="14"/>
        <v>11618.97</v>
      </c>
      <c r="N109" s="44">
        <f t="shared" si="15"/>
        <v>139427.63999999998</v>
      </c>
    </row>
    <row r="110" spans="2:14" x14ac:dyDescent="0.25">
      <c r="B110" s="37">
        <v>3</v>
      </c>
      <c r="C110" s="38" t="s">
        <v>40</v>
      </c>
      <c r="D110" s="37" t="s">
        <v>38</v>
      </c>
      <c r="E110" s="37" t="s">
        <v>76</v>
      </c>
      <c r="F110" s="39">
        <v>1526.8</v>
      </c>
      <c r="G110" s="45">
        <v>83.4</v>
      </c>
      <c r="H110" s="40"/>
      <c r="I110" s="41" t="s">
        <v>39</v>
      </c>
      <c r="J110" s="41">
        <v>1</v>
      </c>
      <c r="K110" s="41">
        <v>1</v>
      </c>
      <c r="L110" s="42">
        <v>4036.52</v>
      </c>
      <c r="M110" s="43">
        <f t="shared" si="14"/>
        <v>4036.52</v>
      </c>
      <c r="N110" s="44">
        <f t="shared" si="15"/>
        <v>48438.239999999998</v>
      </c>
    </row>
    <row r="111" spans="2:14" x14ac:dyDescent="0.25">
      <c r="B111" s="37">
        <v>4</v>
      </c>
      <c r="C111" s="38" t="s">
        <v>41</v>
      </c>
      <c r="D111" s="37" t="s">
        <v>38</v>
      </c>
      <c r="E111" s="37" t="s">
        <v>76</v>
      </c>
      <c r="F111" s="39">
        <v>1526.8</v>
      </c>
      <c r="G111" s="40"/>
      <c r="H111" s="46">
        <v>0.4</v>
      </c>
      <c r="I111" s="41" t="s">
        <v>39</v>
      </c>
      <c r="J111" s="41">
        <v>1</v>
      </c>
      <c r="K111" s="41">
        <v>3</v>
      </c>
      <c r="L111" s="42">
        <v>4980.49</v>
      </c>
      <c r="M111" s="43">
        <f t="shared" si="14"/>
        <v>14941.47</v>
      </c>
      <c r="N111" s="44">
        <f t="shared" si="15"/>
        <v>179297.63999999998</v>
      </c>
    </row>
    <row r="112" spans="2:14" x14ac:dyDescent="0.25">
      <c r="B112" s="37">
        <v>5</v>
      </c>
      <c r="C112" s="38" t="s">
        <v>42</v>
      </c>
      <c r="D112" s="37" t="s">
        <v>43</v>
      </c>
      <c r="E112" s="37" t="s">
        <v>76</v>
      </c>
      <c r="F112" s="39">
        <v>2272.6</v>
      </c>
      <c r="G112" s="40"/>
      <c r="H112" s="40"/>
      <c r="I112" s="41" t="s">
        <v>39</v>
      </c>
      <c r="J112" s="41">
        <v>1</v>
      </c>
      <c r="K112" s="41">
        <v>1</v>
      </c>
      <c r="L112" s="42">
        <v>5187.37</v>
      </c>
      <c r="M112" s="43">
        <f t="shared" si="14"/>
        <v>5187.37</v>
      </c>
      <c r="N112" s="44">
        <f t="shared" si="15"/>
        <v>62248.44</v>
      </c>
    </row>
    <row r="113" spans="2:14" x14ac:dyDescent="0.25">
      <c r="B113" s="47">
        <v>6</v>
      </c>
      <c r="C113" s="38" t="s">
        <v>44</v>
      </c>
      <c r="D113" s="37" t="s">
        <v>45</v>
      </c>
      <c r="E113" s="37" t="s">
        <v>76</v>
      </c>
      <c r="F113" s="39">
        <v>1614.8</v>
      </c>
      <c r="G113" s="45">
        <v>115.93</v>
      </c>
      <c r="H113" s="46"/>
      <c r="I113" s="41" t="s">
        <v>39</v>
      </c>
      <c r="J113" s="41">
        <v>1</v>
      </c>
      <c r="K113" s="41">
        <v>2</v>
      </c>
      <c r="L113" s="42">
        <v>4428.47</v>
      </c>
      <c r="M113" s="43">
        <f t="shared" si="14"/>
        <v>8856.94</v>
      </c>
      <c r="N113" s="44">
        <f t="shared" si="15"/>
        <v>106283.28</v>
      </c>
    </row>
    <row r="114" spans="2:14" x14ac:dyDescent="0.25">
      <c r="B114" s="37">
        <v>7</v>
      </c>
      <c r="C114" s="38" t="s">
        <v>46</v>
      </c>
      <c r="D114" s="37" t="s">
        <v>47</v>
      </c>
      <c r="E114" s="37" t="s">
        <v>76</v>
      </c>
      <c r="F114" s="39">
        <v>2279.1999999999998</v>
      </c>
      <c r="G114" s="45">
        <v>104.4</v>
      </c>
      <c r="H114" s="46"/>
      <c r="I114" s="41" t="s">
        <v>39</v>
      </c>
      <c r="J114" s="41">
        <v>1</v>
      </c>
      <c r="K114" s="41">
        <v>1</v>
      </c>
      <c r="L114" s="42">
        <v>5382.22</v>
      </c>
      <c r="M114" s="43">
        <f t="shared" si="14"/>
        <v>5382.22</v>
      </c>
      <c r="N114" s="44">
        <f t="shared" si="15"/>
        <v>64586.64</v>
      </c>
    </row>
    <row r="115" spans="2:14" x14ac:dyDescent="0.25">
      <c r="B115" s="37">
        <v>8</v>
      </c>
      <c r="C115" s="38" t="s">
        <v>48</v>
      </c>
      <c r="D115" s="37" t="s">
        <v>49</v>
      </c>
      <c r="E115" s="37" t="s">
        <v>76</v>
      </c>
      <c r="F115" s="39">
        <v>1903</v>
      </c>
      <c r="G115" s="45">
        <v>103.8</v>
      </c>
      <c r="H115" s="40"/>
      <c r="I115" s="41" t="s">
        <v>50</v>
      </c>
      <c r="J115" s="41">
        <v>2</v>
      </c>
      <c r="K115" s="41">
        <v>1</v>
      </c>
      <c r="L115" s="42">
        <v>4659.7299999999996</v>
      </c>
      <c r="M115" s="43">
        <f>L115*J115</f>
        <v>9319.4599999999991</v>
      </c>
      <c r="N115" s="44">
        <f t="shared" si="15"/>
        <v>111833.51999999999</v>
      </c>
    </row>
    <row r="116" spans="2:14" x14ac:dyDescent="0.25">
      <c r="B116" s="37">
        <v>9</v>
      </c>
      <c r="C116" s="38" t="s">
        <v>51</v>
      </c>
      <c r="D116" s="37" t="s">
        <v>49</v>
      </c>
      <c r="E116" s="37" t="s">
        <v>76</v>
      </c>
      <c r="F116" s="39">
        <v>1903</v>
      </c>
      <c r="G116" s="45">
        <v>103.8</v>
      </c>
      <c r="H116" s="40"/>
      <c r="I116" s="41" t="s">
        <v>50</v>
      </c>
      <c r="J116" s="41">
        <v>2</v>
      </c>
      <c r="K116" s="41">
        <v>1</v>
      </c>
      <c r="L116" s="42">
        <v>5382.01</v>
      </c>
      <c r="M116" s="43">
        <f>L116*J116</f>
        <v>10764.02</v>
      </c>
      <c r="N116" s="44">
        <f t="shared" si="15"/>
        <v>129168.24</v>
      </c>
    </row>
    <row r="117" spans="2:14" x14ac:dyDescent="0.25">
      <c r="B117" s="77" t="s">
        <v>52</v>
      </c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48">
        <f>SUM(M108:M116)</f>
        <v>78435.87000000001</v>
      </c>
      <c r="N117" s="48">
        <f>SUM(N108:N116)</f>
        <v>941230.44000000006</v>
      </c>
    </row>
    <row r="119" spans="2:14" x14ac:dyDescent="0.25">
      <c r="B119" s="76" t="str">
        <f>'Resumo do Contrato'!B13</f>
        <v>ADITIVO 003/2024</v>
      </c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</row>
    <row r="120" spans="2:14" ht="38.25" x14ac:dyDescent="0.25">
      <c r="B120" s="33" t="s">
        <v>20</v>
      </c>
      <c r="C120" s="33" t="s">
        <v>21</v>
      </c>
      <c r="D120" s="34" t="s">
        <v>22</v>
      </c>
      <c r="E120" s="34" t="s">
        <v>23</v>
      </c>
      <c r="F120" s="35" t="s">
        <v>24</v>
      </c>
      <c r="G120" s="35" t="s">
        <v>25</v>
      </c>
      <c r="H120" s="35" t="s">
        <v>26</v>
      </c>
      <c r="I120" s="36" t="s">
        <v>27</v>
      </c>
      <c r="J120" s="36" t="s">
        <v>28</v>
      </c>
      <c r="K120" s="35" t="s">
        <v>29</v>
      </c>
      <c r="L120" s="35" t="s">
        <v>30</v>
      </c>
      <c r="M120" s="35" t="s">
        <v>31</v>
      </c>
      <c r="N120" s="35" t="s">
        <v>32</v>
      </c>
    </row>
    <row r="121" spans="2:14" x14ac:dyDescent="0.25">
      <c r="B121" s="37">
        <v>1</v>
      </c>
      <c r="C121" s="38" t="s">
        <v>33</v>
      </c>
      <c r="D121" s="37" t="s">
        <v>34</v>
      </c>
      <c r="E121" s="37" t="s">
        <v>76</v>
      </c>
      <c r="F121" s="39">
        <v>1914</v>
      </c>
      <c r="G121" s="40"/>
      <c r="H121" s="40"/>
      <c r="I121" s="41" t="s">
        <v>36</v>
      </c>
      <c r="J121" s="41">
        <v>1</v>
      </c>
      <c r="K121" s="41">
        <v>2</v>
      </c>
      <c r="L121" s="42">
        <v>4164.45</v>
      </c>
      <c r="M121" s="43">
        <f t="shared" ref="M121:M127" si="16">L121*K121</f>
        <v>8328.9</v>
      </c>
      <c r="N121" s="44">
        <f t="shared" ref="N121:N129" si="17">M121*12</f>
        <v>99946.799999999988</v>
      </c>
    </row>
    <row r="122" spans="2:14" x14ac:dyDescent="0.25">
      <c r="B122" s="37">
        <v>2</v>
      </c>
      <c r="C122" s="38" t="s">
        <v>37</v>
      </c>
      <c r="D122" s="37" t="s">
        <v>38</v>
      </c>
      <c r="E122" s="37" t="s">
        <v>76</v>
      </c>
      <c r="F122" s="39">
        <v>1526.8</v>
      </c>
      <c r="G122" s="40"/>
      <c r="H122" s="40"/>
      <c r="I122" s="41" t="s">
        <v>39</v>
      </c>
      <c r="J122" s="41">
        <v>1</v>
      </c>
      <c r="K122" s="41">
        <v>3</v>
      </c>
      <c r="L122" s="42">
        <v>3872.99</v>
      </c>
      <c r="M122" s="43">
        <f t="shared" si="16"/>
        <v>11618.97</v>
      </c>
      <c r="N122" s="44">
        <f t="shared" si="17"/>
        <v>139427.63999999998</v>
      </c>
    </row>
    <row r="123" spans="2:14" x14ac:dyDescent="0.25">
      <c r="B123" s="37">
        <v>3</v>
      </c>
      <c r="C123" s="38" t="s">
        <v>40</v>
      </c>
      <c r="D123" s="37" t="s">
        <v>38</v>
      </c>
      <c r="E123" s="37" t="s">
        <v>76</v>
      </c>
      <c r="F123" s="39">
        <v>1526.8</v>
      </c>
      <c r="G123" s="45">
        <v>83.4</v>
      </c>
      <c r="H123" s="40"/>
      <c r="I123" s="41" t="s">
        <v>39</v>
      </c>
      <c r="J123" s="41">
        <v>1</v>
      </c>
      <c r="K123" s="41">
        <v>1</v>
      </c>
      <c r="L123" s="42">
        <v>4036.52</v>
      </c>
      <c r="M123" s="43">
        <f t="shared" si="16"/>
        <v>4036.52</v>
      </c>
      <c r="N123" s="44">
        <f t="shared" si="17"/>
        <v>48438.239999999998</v>
      </c>
    </row>
    <row r="124" spans="2:14" x14ac:dyDescent="0.25">
      <c r="B124" s="37">
        <v>4</v>
      </c>
      <c r="C124" s="38" t="s">
        <v>41</v>
      </c>
      <c r="D124" s="37" t="s">
        <v>38</v>
      </c>
      <c r="E124" s="37" t="s">
        <v>76</v>
      </c>
      <c r="F124" s="39">
        <v>1526.8</v>
      </c>
      <c r="G124" s="40"/>
      <c r="H124" s="46">
        <v>0.4</v>
      </c>
      <c r="I124" s="41" t="s">
        <v>39</v>
      </c>
      <c r="J124" s="41">
        <v>1</v>
      </c>
      <c r="K124" s="41">
        <v>3</v>
      </c>
      <c r="L124" s="42">
        <v>4980.49</v>
      </c>
      <c r="M124" s="43">
        <f t="shared" si="16"/>
        <v>14941.47</v>
      </c>
      <c r="N124" s="44">
        <f t="shared" si="17"/>
        <v>179297.63999999998</v>
      </c>
    </row>
    <row r="125" spans="2:14" x14ac:dyDescent="0.25">
      <c r="B125" s="37">
        <v>5</v>
      </c>
      <c r="C125" s="38" t="s">
        <v>42</v>
      </c>
      <c r="D125" s="37" t="s">
        <v>43</v>
      </c>
      <c r="E125" s="37" t="s">
        <v>76</v>
      </c>
      <c r="F125" s="39">
        <v>2272.6</v>
      </c>
      <c r="G125" s="40"/>
      <c r="H125" s="40"/>
      <c r="I125" s="41" t="s">
        <v>39</v>
      </c>
      <c r="J125" s="41">
        <v>1</v>
      </c>
      <c r="K125" s="41">
        <v>1</v>
      </c>
      <c r="L125" s="42">
        <v>5187.37</v>
      </c>
      <c r="M125" s="43">
        <f t="shared" si="16"/>
        <v>5187.37</v>
      </c>
      <c r="N125" s="44">
        <f t="shared" si="17"/>
        <v>62248.44</v>
      </c>
    </row>
    <row r="126" spans="2:14" x14ac:dyDescent="0.25">
      <c r="B126" s="47">
        <v>6</v>
      </c>
      <c r="C126" s="38" t="s">
        <v>44</v>
      </c>
      <c r="D126" s="37" t="s">
        <v>45</v>
      </c>
      <c r="E126" s="37" t="s">
        <v>76</v>
      </c>
      <c r="F126" s="39">
        <v>1614.8</v>
      </c>
      <c r="G126" s="45">
        <v>115.93</v>
      </c>
      <c r="H126" s="46"/>
      <c r="I126" s="41" t="s">
        <v>39</v>
      </c>
      <c r="J126" s="41">
        <v>1</v>
      </c>
      <c r="K126" s="41">
        <v>2</v>
      </c>
      <c r="L126" s="42">
        <v>4428.47</v>
      </c>
      <c r="M126" s="43">
        <f t="shared" si="16"/>
        <v>8856.94</v>
      </c>
      <c r="N126" s="44">
        <f t="shared" si="17"/>
        <v>106283.28</v>
      </c>
    </row>
    <row r="127" spans="2:14" x14ac:dyDescent="0.25">
      <c r="B127" s="37">
        <v>7</v>
      </c>
      <c r="C127" s="38" t="s">
        <v>46</v>
      </c>
      <c r="D127" s="37" t="s">
        <v>47</v>
      </c>
      <c r="E127" s="37" t="s">
        <v>76</v>
      </c>
      <c r="F127" s="39">
        <v>2279.1999999999998</v>
      </c>
      <c r="G127" s="45">
        <v>104.4</v>
      </c>
      <c r="H127" s="46"/>
      <c r="I127" s="41" t="s">
        <v>39</v>
      </c>
      <c r="J127" s="41">
        <v>1</v>
      </c>
      <c r="K127" s="41">
        <v>1</v>
      </c>
      <c r="L127" s="42">
        <v>5382.22</v>
      </c>
      <c r="M127" s="43">
        <f t="shared" si="16"/>
        <v>5382.22</v>
      </c>
      <c r="N127" s="44">
        <f t="shared" si="17"/>
        <v>64586.64</v>
      </c>
    </row>
    <row r="128" spans="2:14" x14ac:dyDescent="0.25">
      <c r="B128" s="37">
        <v>8</v>
      </c>
      <c r="C128" s="38" t="s">
        <v>48</v>
      </c>
      <c r="D128" s="37" t="s">
        <v>49</v>
      </c>
      <c r="E128" s="37" t="s">
        <v>76</v>
      </c>
      <c r="F128" s="39">
        <v>1903</v>
      </c>
      <c r="G128" s="45">
        <v>103.8</v>
      </c>
      <c r="H128" s="40"/>
      <c r="I128" s="41" t="s">
        <v>50</v>
      </c>
      <c r="J128" s="41">
        <v>2</v>
      </c>
      <c r="K128" s="41">
        <v>1</v>
      </c>
      <c r="L128" s="42">
        <v>4659.7299999999996</v>
      </c>
      <c r="M128" s="43">
        <f>L128*J128</f>
        <v>9319.4599999999991</v>
      </c>
      <c r="N128" s="44">
        <f t="shared" si="17"/>
        <v>111833.51999999999</v>
      </c>
    </row>
    <row r="129" spans="2:14" x14ac:dyDescent="0.25">
      <c r="B129" s="37">
        <v>9</v>
      </c>
      <c r="C129" s="38" t="s">
        <v>51</v>
      </c>
      <c r="D129" s="37" t="s">
        <v>49</v>
      </c>
      <c r="E129" s="37" t="s">
        <v>76</v>
      </c>
      <c r="F129" s="39">
        <v>1903</v>
      </c>
      <c r="G129" s="45">
        <v>103.8</v>
      </c>
      <c r="H129" s="40"/>
      <c r="I129" s="41" t="s">
        <v>50</v>
      </c>
      <c r="J129" s="41">
        <v>2</v>
      </c>
      <c r="K129" s="41">
        <v>1</v>
      </c>
      <c r="L129" s="42">
        <v>5382.01</v>
      </c>
      <c r="M129" s="43">
        <f>L129*J129</f>
        <v>10764.02</v>
      </c>
      <c r="N129" s="44">
        <f t="shared" si="17"/>
        <v>129168.24</v>
      </c>
    </row>
    <row r="130" spans="2:14" x14ac:dyDescent="0.25">
      <c r="B130" s="77" t="s">
        <v>52</v>
      </c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48">
        <f>SUM(M121:M129)</f>
        <v>78435.87000000001</v>
      </c>
      <c r="N130" s="48">
        <f>SUM(N121:N129)</f>
        <v>941230.44000000006</v>
      </c>
    </row>
    <row r="137" spans="2:14" x14ac:dyDescent="0.25">
      <c r="J137" s="32">
        <f>SUM(J106:J136)</f>
        <v>22</v>
      </c>
    </row>
  </sheetData>
  <mergeCells count="20">
    <mergeCell ref="B119:N119"/>
    <mergeCell ref="B130:L130"/>
    <mergeCell ref="B67:N67"/>
    <mergeCell ref="B78:L78"/>
    <mergeCell ref="B39:L39"/>
    <mergeCell ref="B41:N41"/>
    <mergeCell ref="B52:L52"/>
    <mergeCell ref="B54:N54"/>
    <mergeCell ref="B65:L65"/>
    <mergeCell ref="B2:N2"/>
    <mergeCell ref="B13:L13"/>
    <mergeCell ref="B15:N15"/>
    <mergeCell ref="B26:L26"/>
    <mergeCell ref="B28:N28"/>
    <mergeCell ref="B93:N93"/>
    <mergeCell ref="B104:L104"/>
    <mergeCell ref="B106:N106"/>
    <mergeCell ref="B117:L117"/>
    <mergeCell ref="B80:N80"/>
    <mergeCell ref="B91:L91"/>
  </mergeCells>
  <pageMargins left="0.51180555555555496" right="0.51180555555555496" top="0.78749999999999998" bottom="0.78749999999999998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"/>
  <sheetViews>
    <sheetView showGridLines="0" tabSelected="1" topLeftCell="S1" zoomScale="85" zoomScaleNormal="85" workbookViewId="0">
      <selection activeCell="AG22" sqref="AG22"/>
    </sheetView>
  </sheetViews>
  <sheetFormatPr defaultColWidth="9.140625" defaultRowHeight="15" x14ac:dyDescent="0.25"/>
  <cols>
    <col min="1" max="1" width="4.140625" style="49" customWidth="1"/>
    <col min="2" max="2" width="11.42578125" style="49" customWidth="1"/>
    <col min="3" max="3" width="15.5703125" style="49" customWidth="1"/>
    <col min="4" max="4" width="12.85546875" style="49" customWidth="1"/>
    <col min="5" max="5" width="13.42578125" style="49" bestFit="1" customWidth="1"/>
    <col min="6" max="8" width="13.7109375" style="49" customWidth="1"/>
    <col min="9" max="13" width="13.140625" style="49" customWidth="1"/>
    <col min="14" max="16" width="13.7109375" style="49" customWidth="1"/>
    <col min="17" max="17" width="13.140625" style="49" customWidth="1"/>
    <col min="18" max="20" width="13.7109375" style="49" customWidth="1"/>
    <col min="21" max="21" width="13.42578125" style="49" bestFit="1" customWidth="1"/>
    <col min="22" max="22" width="13.85546875" style="49" bestFit="1" customWidth="1"/>
    <col min="23" max="24" width="13.7109375" style="49" bestFit="1" customWidth="1"/>
    <col min="25" max="25" width="13.42578125" style="49" bestFit="1" customWidth="1"/>
    <col min="26" max="26" width="12.85546875" style="49" bestFit="1" customWidth="1"/>
    <col min="27" max="28" width="13.7109375" style="49" bestFit="1" customWidth="1"/>
    <col min="29" max="29" width="13.42578125" style="49" bestFit="1" customWidth="1"/>
    <col min="30" max="30" width="12.85546875" style="49" bestFit="1" customWidth="1"/>
    <col min="31" max="32" width="13.7109375" style="49" bestFit="1" customWidth="1"/>
    <col min="33" max="33" width="13.42578125" style="49" bestFit="1" customWidth="1"/>
    <col min="34" max="34" width="12.85546875" style="49" bestFit="1" customWidth="1"/>
    <col min="35" max="35" width="15.28515625" style="49" bestFit="1" customWidth="1"/>
    <col min="36" max="36" width="13.7109375" style="49" bestFit="1" customWidth="1"/>
    <col min="37" max="37" width="13.42578125" style="49" bestFit="1" customWidth="1"/>
    <col min="38" max="38" width="13.85546875" style="49" bestFit="1" customWidth="1"/>
    <col min="39" max="40" width="13.7109375" style="49" bestFit="1" customWidth="1"/>
    <col min="41" max="1024" width="9.140625" style="49"/>
  </cols>
  <sheetData>
    <row r="1" spans="2:40" s="50" customFormat="1" x14ac:dyDescent="0.25"/>
    <row r="2" spans="2:40" s="50" customFormat="1" x14ac:dyDescent="0.25"/>
    <row r="3" spans="2:40" s="51" customFormat="1" x14ac:dyDescent="0.25"/>
    <row r="4" spans="2:40" s="51" customFormat="1" x14ac:dyDescent="0.25"/>
    <row r="5" spans="2:40" s="52" customFormat="1" x14ac:dyDescent="0.25">
      <c r="B5" s="80" t="str">
        <f>'Resumo do Contrato'!B3</f>
        <v>CONTRATO 067.2022</v>
      </c>
      <c r="C5" s="80"/>
      <c r="D5" s="80"/>
      <c r="E5" s="78" t="str">
        <f>'Resumo do Contrato'!B5</f>
        <v>APOSTILAMENTO 001.2023-REPACTUAÇÃO</v>
      </c>
      <c r="F5" s="78"/>
      <c r="G5" s="78"/>
      <c r="H5" s="78"/>
      <c r="I5" s="78" t="str">
        <f>'Resumo do Contrato'!B6</f>
        <v>APOSTILAMENTO 002.2023-REPACTUAÇÃO</v>
      </c>
      <c r="J5" s="78"/>
      <c r="K5" s="78"/>
      <c r="L5" s="78"/>
      <c r="M5" s="78" t="str">
        <f>'Resumo do Contrato'!B7</f>
        <v>APOSTILAMENTO 003.2023-REPACTUAÇÃO</v>
      </c>
      <c r="N5" s="78"/>
      <c r="O5" s="78"/>
      <c r="P5" s="78"/>
      <c r="Q5" s="78" t="str">
        <f>'Resumo do Contrato'!B8</f>
        <v>APOSTILAMENTO 004.2023-REPACTUAÇÃO</v>
      </c>
      <c r="R5" s="78"/>
      <c r="S5" s="78"/>
      <c r="T5" s="78"/>
      <c r="U5" s="78" t="str">
        <f>'Resumo do Contrato'!B9</f>
        <v>ADITIVO 001/2023</v>
      </c>
      <c r="V5" s="78"/>
      <c r="W5" s="78"/>
      <c r="X5" s="78"/>
      <c r="Y5" s="78" t="str">
        <f>'Resumo do Contrato'!B10</f>
        <v>ADITIVO 002/2023</v>
      </c>
      <c r="Z5" s="78"/>
      <c r="AA5" s="78"/>
      <c r="AB5" s="78"/>
      <c r="AC5" s="78" t="str">
        <f>'Resumo do Contrato'!B11</f>
        <v>APOSTILAMENTO 005.2024-REPACTUAÇÃO</v>
      </c>
      <c r="AD5" s="78"/>
      <c r="AE5" s="78"/>
      <c r="AF5" s="78"/>
      <c r="AG5" s="78" t="str">
        <f>'Resumo do Contrato'!B12</f>
        <v>APOSTILAMENTO 006.2024-REPACTUAÇÃO</v>
      </c>
      <c r="AH5" s="78"/>
      <c r="AI5" s="78"/>
      <c r="AJ5" s="78"/>
      <c r="AK5" s="78" t="str">
        <f>'Resumo do Contrato'!B13</f>
        <v>ADITIVO 003/2024</v>
      </c>
      <c r="AL5" s="78"/>
      <c r="AM5" s="78"/>
      <c r="AN5" s="78"/>
    </row>
    <row r="6" spans="2:40" s="52" customFormat="1" x14ac:dyDescent="0.25">
      <c r="B6" s="81" t="str">
        <f>'Resumo do Contrato'!D4</f>
        <v>26/09/2022 A 25/09/2023</v>
      </c>
      <c r="C6" s="81"/>
      <c r="D6" s="81"/>
      <c r="E6" s="78" t="str">
        <f>'Resumo do Contrato'!D5</f>
        <v>A partir de 01/01/2023</v>
      </c>
      <c r="F6" s="78"/>
      <c r="G6" s="78"/>
      <c r="H6" s="78"/>
      <c r="I6" s="78" t="str">
        <f>'Resumo do Contrato'!D6</f>
        <v>A partir de 01/02/2023</v>
      </c>
      <c r="J6" s="78"/>
      <c r="K6" s="78"/>
      <c r="L6" s="78"/>
      <c r="M6" s="78" t="str">
        <f>'Resumo do Contrato'!D7</f>
        <v>A partir de 01/04/2023</v>
      </c>
      <c r="N6" s="78"/>
      <c r="O6" s="78"/>
      <c r="P6" s="78"/>
      <c r="Q6" s="78" t="str">
        <f>'Resumo do Contrato'!D8</f>
        <v>A partir de 01/05/2023</v>
      </c>
      <c r="R6" s="78"/>
      <c r="S6" s="78"/>
      <c r="T6" s="78"/>
      <c r="U6" s="78" t="str">
        <f>'Resumo do Contrato'!D9</f>
        <v>A partir de 20/06/2023</v>
      </c>
      <c r="V6" s="78"/>
      <c r="W6" s="78"/>
      <c r="X6" s="78"/>
      <c r="Y6" s="78" t="str">
        <f>'Resumo do Contrato'!D10</f>
        <v>A partir de 26/09/2023</v>
      </c>
      <c r="Z6" s="78"/>
      <c r="AA6" s="78"/>
      <c r="AB6" s="78"/>
      <c r="AC6" s="78" t="str">
        <f>'Resumo do Contrato'!D11</f>
        <v>A partir de 01/01/2024</v>
      </c>
      <c r="AD6" s="78"/>
      <c r="AE6" s="78"/>
      <c r="AF6" s="78"/>
      <c r="AG6" s="78" t="str">
        <f>'Resumo do Contrato'!D12</f>
        <v>A partir de 01/04/2024</v>
      </c>
      <c r="AH6" s="78"/>
      <c r="AI6" s="78"/>
      <c r="AJ6" s="78"/>
      <c r="AK6" s="78" t="str">
        <f>'Resumo do Contrato'!D13</f>
        <v>A partir de 26/09/2024</v>
      </c>
      <c r="AL6" s="78"/>
      <c r="AM6" s="78"/>
      <c r="AN6" s="78"/>
    </row>
    <row r="7" spans="2:40" s="52" customFormat="1" x14ac:dyDescent="0.25">
      <c r="B7" s="80"/>
      <c r="C7" s="80"/>
      <c r="D7" s="80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</row>
    <row r="8" spans="2:40" s="53" customFormat="1" ht="45" x14ac:dyDescent="0.25">
      <c r="B8" s="82"/>
      <c r="C8" s="54" t="s">
        <v>53</v>
      </c>
      <c r="D8" s="54" t="s">
        <v>3</v>
      </c>
      <c r="E8" s="54" t="s">
        <v>54</v>
      </c>
      <c r="F8" s="54" t="s">
        <v>55</v>
      </c>
      <c r="G8" s="54" t="s">
        <v>56</v>
      </c>
      <c r="H8" s="55" t="s">
        <v>57</v>
      </c>
      <c r="I8" s="54" t="s">
        <v>54</v>
      </c>
      <c r="J8" s="54" t="s">
        <v>55</v>
      </c>
      <c r="K8" s="54" t="s">
        <v>56</v>
      </c>
      <c r="L8" s="55" t="s">
        <v>57</v>
      </c>
      <c r="M8" s="54" t="s">
        <v>54</v>
      </c>
      <c r="N8" s="54" t="s">
        <v>55</v>
      </c>
      <c r="O8" s="54" t="s">
        <v>56</v>
      </c>
      <c r="P8" s="55" t="s">
        <v>57</v>
      </c>
      <c r="Q8" s="54" t="s">
        <v>54</v>
      </c>
      <c r="R8" s="54" t="s">
        <v>55</v>
      </c>
      <c r="S8" s="54" t="s">
        <v>56</v>
      </c>
      <c r="T8" s="55" t="s">
        <v>57</v>
      </c>
      <c r="U8" s="54" t="s">
        <v>54</v>
      </c>
      <c r="V8" s="54" t="s">
        <v>55</v>
      </c>
      <c r="W8" s="54" t="s">
        <v>56</v>
      </c>
      <c r="X8" s="55" t="s">
        <v>57</v>
      </c>
      <c r="Y8" s="54" t="s">
        <v>54</v>
      </c>
      <c r="Z8" s="54" t="s">
        <v>55</v>
      </c>
      <c r="AA8" s="54" t="s">
        <v>56</v>
      </c>
      <c r="AB8" s="55" t="s">
        <v>57</v>
      </c>
      <c r="AC8" s="54" t="s">
        <v>54</v>
      </c>
      <c r="AD8" s="54" t="s">
        <v>55</v>
      </c>
      <c r="AE8" s="54" t="s">
        <v>56</v>
      </c>
      <c r="AF8" s="55" t="s">
        <v>57</v>
      </c>
      <c r="AG8" s="54" t="s">
        <v>54</v>
      </c>
      <c r="AH8" s="54" t="s">
        <v>55</v>
      </c>
      <c r="AI8" s="54" t="s">
        <v>56</v>
      </c>
      <c r="AJ8" s="55" t="s">
        <v>57</v>
      </c>
      <c r="AK8" s="54" t="s">
        <v>54</v>
      </c>
      <c r="AL8" s="54" t="s">
        <v>55</v>
      </c>
      <c r="AM8" s="54" t="s">
        <v>56</v>
      </c>
      <c r="AN8" s="55" t="s">
        <v>57</v>
      </c>
    </row>
    <row r="9" spans="2:40" s="52" customFormat="1" x14ac:dyDescent="0.25">
      <c r="B9" s="82"/>
      <c r="C9" s="56">
        <v>64884.98</v>
      </c>
      <c r="D9" s="57">
        <f>C9*12</f>
        <v>778619.76</v>
      </c>
      <c r="E9" s="58">
        <f>'Resumo por item'!M26</f>
        <v>65026.159999999996</v>
      </c>
      <c r="F9" s="57">
        <f>E9*12</f>
        <v>780313.91999999993</v>
      </c>
      <c r="G9" s="57">
        <f>F9-D9</f>
        <v>1694.1599999999162</v>
      </c>
      <c r="H9" s="57">
        <f>G9</f>
        <v>1694.1599999999162</v>
      </c>
      <c r="I9" s="58">
        <f>'Resumo por item'!M39</f>
        <v>65445.9</v>
      </c>
      <c r="J9" s="57">
        <f>I9*12</f>
        <v>785350.8</v>
      </c>
      <c r="K9" s="57">
        <f>J9-F9</f>
        <v>5036.8800000001211</v>
      </c>
      <c r="L9" s="57">
        <f>K9</f>
        <v>5036.8800000001211</v>
      </c>
      <c r="M9" s="58">
        <f>'Resumo por item'!M52</f>
        <v>69218.67</v>
      </c>
      <c r="N9" s="57">
        <f>M9*12</f>
        <v>830624.04</v>
      </c>
      <c r="O9" s="57">
        <f>N9-J9</f>
        <v>45273.239999999991</v>
      </c>
      <c r="P9" s="57">
        <f>O9</f>
        <v>45273.239999999991</v>
      </c>
      <c r="Q9" s="58">
        <f>'Resumo por item'!M65</f>
        <v>69246.91</v>
      </c>
      <c r="R9" s="57">
        <f>Q9*12</f>
        <v>830962.92</v>
      </c>
      <c r="S9" s="57">
        <f>R9-N9</f>
        <v>338.88000000000466</v>
      </c>
      <c r="T9" s="57">
        <f>S9</f>
        <v>338.88000000000466</v>
      </c>
      <c r="U9" s="58">
        <f>'Resumo por item'!M78</f>
        <v>73920.679999999993</v>
      </c>
      <c r="V9" s="57">
        <f>U9*12</f>
        <v>887048.15999999992</v>
      </c>
      <c r="W9" s="57">
        <f>V9-R9</f>
        <v>56085.239999999874</v>
      </c>
      <c r="X9" s="57">
        <f>W9</f>
        <v>56085.239999999874</v>
      </c>
      <c r="Y9" s="58">
        <f>'Resumo por item'!M91</f>
        <v>73920.679999999993</v>
      </c>
      <c r="Z9" s="57">
        <f>Y9*12</f>
        <v>887048.15999999992</v>
      </c>
      <c r="AA9" s="57">
        <f>Z9-V9</f>
        <v>0</v>
      </c>
      <c r="AB9" s="57">
        <f>AA9</f>
        <v>0</v>
      </c>
      <c r="AC9" s="58">
        <f>'Resumo por item'!M104</f>
        <v>73893.349999999991</v>
      </c>
      <c r="AD9" s="57">
        <f>AC9*12</f>
        <v>886720.2</v>
      </c>
      <c r="AE9" s="57">
        <f>AD9-Z9</f>
        <v>-327.95999999996275</v>
      </c>
      <c r="AF9" s="57">
        <f>AE9</f>
        <v>-327.95999999996275</v>
      </c>
      <c r="AG9" s="58">
        <f>'Resumo por item'!M117</f>
        <v>78435.87000000001</v>
      </c>
      <c r="AH9" s="57">
        <f>AG9*12</f>
        <v>941230.44000000018</v>
      </c>
      <c r="AI9" s="57">
        <f>AH9-AD9</f>
        <v>54510.240000000224</v>
      </c>
      <c r="AJ9" s="57">
        <f>AI9</f>
        <v>54510.240000000224</v>
      </c>
      <c r="AK9" s="58">
        <f>'Resumo por item'!M130</f>
        <v>78435.87000000001</v>
      </c>
      <c r="AL9" s="57">
        <f>AK9*12</f>
        <v>941230.44000000018</v>
      </c>
      <c r="AM9" s="57">
        <f>AL9-AH9</f>
        <v>0</v>
      </c>
      <c r="AN9" s="57">
        <f>AM9</f>
        <v>0</v>
      </c>
    </row>
    <row r="10" spans="2:40" s="52" customFormat="1" x14ac:dyDescent="0.25">
      <c r="B10" s="79" t="s">
        <v>58</v>
      </c>
      <c r="C10" s="79"/>
      <c r="D10" s="60"/>
      <c r="E10" s="79" t="s">
        <v>58</v>
      </c>
      <c r="F10" s="79"/>
      <c r="G10" s="59"/>
      <c r="H10" s="61"/>
      <c r="I10" s="79" t="s">
        <v>58</v>
      </c>
      <c r="J10" s="79"/>
      <c r="K10" s="59"/>
      <c r="L10" s="61"/>
      <c r="M10" s="79" t="s">
        <v>58</v>
      </c>
      <c r="N10" s="79"/>
      <c r="O10" s="59"/>
      <c r="P10" s="61"/>
      <c r="Q10" s="79" t="s">
        <v>58</v>
      </c>
      <c r="R10" s="79"/>
      <c r="S10" s="59"/>
      <c r="T10" s="61"/>
      <c r="U10" s="79" t="s">
        <v>58</v>
      </c>
      <c r="V10" s="79"/>
      <c r="W10" s="59"/>
      <c r="X10" s="61"/>
      <c r="Y10" s="79" t="s">
        <v>58</v>
      </c>
      <c r="Z10" s="79"/>
      <c r="AA10" s="59"/>
      <c r="AB10" s="61"/>
      <c r="AC10" s="79" t="s">
        <v>58</v>
      </c>
      <c r="AD10" s="79"/>
      <c r="AE10" s="70"/>
      <c r="AF10" s="61"/>
      <c r="AG10" s="79" t="s">
        <v>58</v>
      </c>
      <c r="AH10" s="79"/>
      <c r="AI10" s="70"/>
      <c r="AJ10" s="61"/>
      <c r="AK10" s="79" t="s">
        <v>58</v>
      </c>
      <c r="AL10" s="79"/>
      <c r="AM10" s="71"/>
      <c r="AN10" s="61"/>
    </row>
    <row r="11" spans="2:40" s="62" customFormat="1" ht="45" x14ac:dyDescent="0.25">
      <c r="B11" s="63" t="s">
        <v>59</v>
      </c>
      <c r="C11" s="64" t="s">
        <v>60</v>
      </c>
      <c r="D11" s="65"/>
      <c r="E11" s="63" t="s">
        <v>59</v>
      </c>
      <c r="F11" s="64" t="s">
        <v>61</v>
      </c>
      <c r="G11" s="64" t="s">
        <v>60</v>
      </c>
      <c r="H11" s="64" t="s">
        <v>62</v>
      </c>
      <c r="I11" s="63" t="s">
        <v>59</v>
      </c>
      <c r="J11" s="64" t="s">
        <v>61</v>
      </c>
      <c r="K11" s="64" t="s">
        <v>60</v>
      </c>
      <c r="L11" s="64" t="s">
        <v>62</v>
      </c>
      <c r="M11" s="63" t="s">
        <v>59</v>
      </c>
      <c r="N11" s="64" t="s">
        <v>61</v>
      </c>
      <c r="O11" s="64" t="s">
        <v>60</v>
      </c>
      <c r="P11" s="64" t="s">
        <v>62</v>
      </c>
      <c r="Q11" s="63" t="s">
        <v>59</v>
      </c>
      <c r="R11" s="64" t="s">
        <v>61</v>
      </c>
      <c r="S11" s="64" t="s">
        <v>60</v>
      </c>
      <c r="T11" s="64" t="s">
        <v>62</v>
      </c>
      <c r="U11" s="63" t="s">
        <v>59</v>
      </c>
      <c r="V11" s="64" t="s">
        <v>61</v>
      </c>
      <c r="W11" s="64" t="s">
        <v>60</v>
      </c>
      <c r="X11" s="64" t="s">
        <v>62</v>
      </c>
      <c r="Y11" s="63" t="s">
        <v>59</v>
      </c>
      <c r="Z11" s="64" t="s">
        <v>61</v>
      </c>
      <c r="AA11" s="64" t="s">
        <v>60</v>
      </c>
      <c r="AB11" s="64" t="s">
        <v>62</v>
      </c>
      <c r="AC11" s="63" t="s">
        <v>59</v>
      </c>
      <c r="AD11" s="64" t="s">
        <v>61</v>
      </c>
      <c r="AE11" s="64" t="s">
        <v>60</v>
      </c>
      <c r="AF11" s="64" t="s">
        <v>62</v>
      </c>
      <c r="AG11" s="63" t="s">
        <v>59</v>
      </c>
      <c r="AH11" s="64" t="s">
        <v>61</v>
      </c>
      <c r="AI11" s="64" t="s">
        <v>60</v>
      </c>
      <c r="AJ11" s="64" t="s">
        <v>62</v>
      </c>
      <c r="AK11" s="63" t="s">
        <v>59</v>
      </c>
      <c r="AL11" s="64" t="s">
        <v>61</v>
      </c>
      <c r="AM11" s="64" t="s">
        <v>60</v>
      </c>
      <c r="AN11" s="64" t="s">
        <v>62</v>
      </c>
    </row>
    <row r="12" spans="2:40" s="52" customFormat="1" x14ac:dyDescent="0.25">
      <c r="B12" s="66" t="s">
        <v>63</v>
      </c>
      <c r="C12" s="57">
        <f>D9</f>
        <v>778619.76</v>
      </c>
      <c r="E12" s="66" t="s">
        <v>63</v>
      </c>
      <c r="F12" s="67">
        <f>(H9/360)*H12</f>
        <v>1256.5019999999377</v>
      </c>
      <c r="G12" s="57">
        <f>C12+F12</f>
        <v>779876.26199999999</v>
      </c>
      <c r="H12" s="68">
        <f>_xlfn.DAYS(G17,G16)</f>
        <v>267</v>
      </c>
      <c r="I12" s="66" t="s">
        <v>63</v>
      </c>
      <c r="J12" s="67">
        <f>(L9/360)*L12</f>
        <v>3301.9546666667461</v>
      </c>
      <c r="K12" s="57">
        <f>G12+J12</f>
        <v>783178.21666666679</v>
      </c>
      <c r="L12" s="68">
        <f>_xlfn.DAYS(K17,K16)</f>
        <v>236</v>
      </c>
      <c r="M12" s="66" t="s">
        <v>63</v>
      </c>
      <c r="N12" s="67">
        <f>(P9/360)*P12</f>
        <v>22259.342999999993</v>
      </c>
      <c r="O12" s="57">
        <f>K12+N12</f>
        <v>805437.55966666678</v>
      </c>
      <c r="P12" s="68">
        <f>_xlfn.DAYS(O17,O16)</f>
        <v>177</v>
      </c>
      <c r="Q12" s="66" t="s">
        <v>63</v>
      </c>
      <c r="R12" s="67">
        <f>(T9/360)*T12</f>
        <v>138.37600000000191</v>
      </c>
      <c r="S12" s="57">
        <f>O12+R12</f>
        <v>805575.93566666683</v>
      </c>
      <c r="T12" s="68">
        <f>_xlfn.DAYS(S17,S16)</f>
        <v>147</v>
      </c>
      <c r="U12" s="66" t="s">
        <v>63</v>
      </c>
      <c r="V12" s="67">
        <f>(X9/360)*X12</f>
        <v>15111.856333333299</v>
      </c>
      <c r="W12" s="57">
        <f>S12+V12</f>
        <v>820687.79200000013</v>
      </c>
      <c r="X12" s="68">
        <f>_xlfn.DAYS(W17,W16)</f>
        <v>97</v>
      </c>
      <c r="Y12" s="66" t="s">
        <v>63</v>
      </c>
      <c r="Z12" s="67">
        <f>(AB9/360)*AB12</f>
        <v>0</v>
      </c>
      <c r="AA12" s="57">
        <f>W12+Z12</f>
        <v>820687.79200000013</v>
      </c>
      <c r="AB12" s="68">
        <f>_xlfn.DAYS(AA17,AA16)</f>
        <v>0</v>
      </c>
      <c r="AC12" s="66" t="s">
        <v>63</v>
      </c>
      <c r="AD12" s="67">
        <v>0</v>
      </c>
      <c r="AE12" s="57">
        <f>AA12+AD12</f>
        <v>820687.79200000013</v>
      </c>
      <c r="AF12" s="68" t="s">
        <v>77</v>
      </c>
      <c r="AG12" s="66" t="s">
        <v>63</v>
      </c>
      <c r="AH12" s="67">
        <f>(AJ9/360)*AJ12</f>
        <v>0</v>
      </c>
      <c r="AI12" s="57">
        <f>AE12+AH12</f>
        <v>820687.79200000013</v>
      </c>
      <c r="AJ12" s="68">
        <v>0</v>
      </c>
      <c r="AK12" s="66" t="s">
        <v>63</v>
      </c>
      <c r="AL12" s="67">
        <f>(AN9/360)*AN12</f>
        <v>0</v>
      </c>
      <c r="AM12" s="57">
        <f>AI12+AL12</f>
        <v>820687.79200000013</v>
      </c>
      <c r="AN12" s="68">
        <v>0</v>
      </c>
    </row>
    <row r="13" spans="2:40" x14ac:dyDescent="0.25">
      <c r="U13" s="52"/>
      <c r="V13" s="52"/>
      <c r="W13" s="52"/>
      <c r="X13" s="52"/>
      <c r="Y13" s="66" t="s">
        <v>70</v>
      </c>
      <c r="Z13" s="67">
        <f>(AB10/360)*AB13</f>
        <v>0</v>
      </c>
      <c r="AA13" s="57">
        <f>Z9</f>
        <v>887048.15999999992</v>
      </c>
      <c r="AB13" s="68">
        <f>_xlfn.DAYS(AA18,AA17)</f>
        <v>0</v>
      </c>
      <c r="AC13" s="66" t="s">
        <v>70</v>
      </c>
      <c r="AD13" s="67">
        <f>(AF9/360)*AF13</f>
        <v>-244.14799999997228</v>
      </c>
      <c r="AE13" s="57">
        <f>AA13+AD13</f>
        <v>886804.01199999999</v>
      </c>
      <c r="AF13" s="68">
        <f>_xlfn.DAYS(AE17,AE16)</f>
        <v>268</v>
      </c>
      <c r="AG13" s="66" t="s">
        <v>70</v>
      </c>
      <c r="AH13" s="67">
        <f>(AJ9/360)*AJ13</f>
        <v>26800.868000000108</v>
      </c>
      <c r="AI13" s="57">
        <f>AE13+AH13</f>
        <v>913604.88000000012</v>
      </c>
      <c r="AJ13" s="68">
        <f>_xlfn.DAYS(AI17,AI16)</f>
        <v>177</v>
      </c>
      <c r="AK13" s="66" t="s">
        <v>70</v>
      </c>
      <c r="AL13" s="67">
        <f>(AN9/360)*AN13</f>
        <v>0</v>
      </c>
      <c r="AM13" s="57">
        <f>AI13+AL13</f>
        <v>913604.88000000012</v>
      </c>
      <c r="AN13" s="68">
        <v>0</v>
      </c>
    </row>
    <row r="14" spans="2:40" x14ac:dyDescent="0.25">
      <c r="U14" s="52"/>
      <c r="V14" s="52"/>
      <c r="W14" s="52"/>
      <c r="X14" s="52"/>
      <c r="Y14" s="52"/>
      <c r="Z14" s="52"/>
      <c r="AA14" s="52"/>
      <c r="AB14" s="52"/>
      <c r="AD14" s="72"/>
      <c r="AK14" s="66" t="s">
        <v>81</v>
      </c>
      <c r="AL14" s="67">
        <f>(AN10/360)*AN14</f>
        <v>0</v>
      </c>
      <c r="AM14" s="57">
        <f>AL9</f>
        <v>941230.44000000018</v>
      </c>
      <c r="AN14" s="68">
        <v>0</v>
      </c>
    </row>
    <row r="15" spans="2:40" x14ac:dyDescent="0.25">
      <c r="U15" s="52"/>
      <c r="V15" s="52"/>
      <c r="W15" s="52"/>
      <c r="X15" s="52"/>
      <c r="Y15" s="52"/>
      <c r="Z15" s="52"/>
      <c r="AA15" s="52"/>
      <c r="AB15" s="52"/>
      <c r="AK15" s="52"/>
      <c r="AL15" s="52"/>
      <c r="AM15" s="52"/>
      <c r="AN15" s="52"/>
    </row>
    <row r="16" spans="2:40" x14ac:dyDescent="0.25">
      <c r="G16" s="69">
        <v>44927</v>
      </c>
      <c r="K16" s="69">
        <v>44958</v>
      </c>
      <c r="O16" s="69">
        <v>45017</v>
      </c>
      <c r="S16" s="69">
        <v>45047</v>
      </c>
      <c r="U16" s="52"/>
      <c r="V16" s="52"/>
      <c r="W16" s="69">
        <v>45097</v>
      </c>
      <c r="X16" s="52"/>
      <c r="Y16" s="52"/>
      <c r="Z16" s="52"/>
      <c r="AA16" s="69"/>
      <c r="AB16" s="52"/>
      <c r="AE16" s="69">
        <v>45292</v>
      </c>
      <c r="AI16" s="69">
        <v>45383</v>
      </c>
      <c r="AK16" s="52"/>
      <c r="AL16" s="52"/>
      <c r="AM16" s="69"/>
      <c r="AN16" s="52"/>
    </row>
    <row r="17" spans="7:40" x14ac:dyDescent="0.25">
      <c r="G17" s="69">
        <v>45194</v>
      </c>
      <c r="H17"/>
      <c r="K17" s="69">
        <v>45194</v>
      </c>
      <c r="O17" s="69">
        <v>45194</v>
      </c>
      <c r="S17" s="69">
        <v>45194</v>
      </c>
      <c r="U17" s="52"/>
      <c r="V17" s="52"/>
      <c r="W17" s="69">
        <v>45194</v>
      </c>
      <c r="X17" s="52"/>
      <c r="Y17" s="52"/>
      <c r="Z17" s="52"/>
      <c r="AA17" s="69"/>
      <c r="AB17" s="52"/>
      <c r="AE17" s="69">
        <v>45560</v>
      </c>
      <c r="AI17" s="69">
        <v>45560</v>
      </c>
      <c r="AK17" s="52"/>
      <c r="AL17" s="52"/>
      <c r="AM17" s="69"/>
      <c r="AN17" s="52"/>
    </row>
    <row r="18" spans="7:40" x14ac:dyDescent="0.25">
      <c r="AE18" s="69"/>
    </row>
    <row r="22" spans="7:40" x14ac:dyDescent="0.25">
      <c r="AA22" s="73"/>
    </row>
    <row r="23" spans="7:40" x14ac:dyDescent="0.25">
      <c r="AA23" s="73"/>
    </row>
  </sheetData>
  <mergeCells count="41">
    <mergeCell ref="AK5:AN5"/>
    <mergeCell ref="AK6:AN6"/>
    <mergeCell ref="AK7:AN7"/>
    <mergeCell ref="AK10:AL10"/>
    <mergeCell ref="U5:X5"/>
    <mergeCell ref="U6:X6"/>
    <mergeCell ref="U7:X7"/>
    <mergeCell ref="U10:V10"/>
    <mergeCell ref="I7:L7"/>
    <mergeCell ref="M7:P7"/>
    <mergeCell ref="Q7:T7"/>
    <mergeCell ref="Q10:R10"/>
    <mergeCell ref="B8:B9"/>
    <mergeCell ref="B10:C10"/>
    <mergeCell ref="E10:F10"/>
    <mergeCell ref="I10:J10"/>
    <mergeCell ref="M10:N10"/>
    <mergeCell ref="Y5:AB5"/>
    <mergeCell ref="Y6:AB6"/>
    <mergeCell ref="Y7:AB7"/>
    <mergeCell ref="Y10:Z10"/>
    <mergeCell ref="B5:D5"/>
    <mergeCell ref="E5:H5"/>
    <mergeCell ref="I5:L5"/>
    <mergeCell ref="M5:P5"/>
    <mergeCell ref="Q5:T5"/>
    <mergeCell ref="B6:D6"/>
    <mergeCell ref="E6:H6"/>
    <mergeCell ref="I6:L6"/>
    <mergeCell ref="M6:P6"/>
    <mergeCell ref="Q6:T6"/>
    <mergeCell ref="B7:D7"/>
    <mergeCell ref="E7:H7"/>
    <mergeCell ref="AC5:AF5"/>
    <mergeCell ref="AC6:AF6"/>
    <mergeCell ref="AC7:AF7"/>
    <mergeCell ref="AC10:AD10"/>
    <mergeCell ref="AG5:AJ5"/>
    <mergeCell ref="AG6:AJ6"/>
    <mergeCell ref="AG7:AJ7"/>
    <mergeCell ref="AG10:AH10"/>
  </mergeCells>
  <pageMargins left="0.51180555555555496" right="0.51180555555555496" top="0.78749999999999998" bottom="0.78749999999999998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dc:description/>
  <cp:lastModifiedBy>Isabel Aparecida Souza Miranda</cp:lastModifiedBy>
  <cp:revision>11</cp:revision>
  <dcterms:created xsi:type="dcterms:W3CDTF">2018-03-05T11:36:05Z</dcterms:created>
  <dcterms:modified xsi:type="dcterms:W3CDTF">2024-08-12T18:08:54Z</dcterms:modified>
  <dc:language>pt-BR</dc:language>
</cp:coreProperties>
</file>