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0050" activeTab="2"/>
  </bookViews>
  <sheets>
    <sheet name="Resumo do Contrato" sheetId="2" r:id="rId1"/>
    <sheet name="Resumo por item" sheetId="1" r:id="rId2"/>
    <sheet name="Cronograma" sheetId="4" r:id="rId3"/>
  </sheets>
  <calcPr calcId="145621" calcOnSave="0"/>
</workbook>
</file>

<file path=xl/calcChain.xml><?xml version="1.0" encoding="utf-8"?>
<calcChain xmlns="http://schemas.openxmlformats.org/spreadsheetml/2006/main">
  <c r="G88" i="1" l="1"/>
  <c r="F88" i="1"/>
  <c r="H87" i="1"/>
  <c r="I87" i="1"/>
  <c r="F83" i="1"/>
  <c r="F65" i="1"/>
  <c r="F66" i="1"/>
  <c r="F67" i="1"/>
  <c r="F68" i="1"/>
  <c r="F21" i="1"/>
  <c r="F22" i="1"/>
  <c r="F23" i="1"/>
  <c r="F20" i="1"/>
  <c r="F7" i="1"/>
  <c r="G7" i="1" s="1"/>
  <c r="F5" i="1"/>
  <c r="G5" i="1" s="1"/>
  <c r="F6" i="1"/>
  <c r="G6" i="1" s="1"/>
  <c r="F4" i="1"/>
  <c r="G4" i="1" s="1"/>
  <c r="D8" i="1"/>
  <c r="BC9" i="4" l="1"/>
  <c r="AV11" i="4"/>
  <c r="AV12" i="4"/>
  <c r="AV13" i="4"/>
  <c r="AV14" i="4"/>
  <c r="AV15" i="4"/>
  <c r="AV16" i="4"/>
  <c r="AV17" i="4"/>
  <c r="AV18" i="4"/>
  <c r="AV19" i="4"/>
  <c r="AV20" i="4"/>
  <c r="AV21" i="4"/>
  <c r="AV10" i="4"/>
  <c r="AD22" i="4"/>
  <c r="AD11" i="4"/>
  <c r="AD12" i="4"/>
  <c r="AD13" i="4"/>
  <c r="AD14" i="4"/>
  <c r="AD15" i="4"/>
  <c r="AD16" i="4"/>
  <c r="AD17" i="4"/>
  <c r="AD18" i="4"/>
  <c r="AD19" i="4"/>
  <c r="AD20" i="4"/>
  <c r="AD21" i="4"/>
  <c r="AD10" i="4"/>
  <c r="AZ11" i="4" l="1"/>
  <c r="AZ12" i="4"/>
  <c r="AZ13" i="4"/>
  <c r="AZ14" i="4"/>
  <c r="AZ15" i="4"/>
  <c r="AZ16" i="4"/>
  <c r="AZ17" i="4"/>
  <c r="AZ18" i="4"/>
  <c r="AZ19" i="4"/>
  <c r="AZ20" i="4"/>
  <c r="AZ21" i="4"/>
  <c r="AZ10" i="4"/>
  <c r="AX26" i="4"/>
  <c r="AT26" i="4"/>
  <c r="AP26" i="4"/>
  <c r="AL26" i="4"/>
  <c r="AX7" i="4"/>
  <c r="AZ7" i="4" s="1"/>
  <c r="AY20" i="4" s="1"/>
  <c r="AT7" i="4"/>
  <c r="AV7" i="4" s="1"/>
  <c r="AU21" i="4" s="1"/>
  <c r="AP7" i="4"/>
  <c r="AR7" i="4" s="1"/>
  <c r="AL7" i="4"/>
  <c r="AN7" i="4" s="1"/>
  <c r="AK7" i="4"/>
  <c r="AF26" i="4"/>
  <c r="AF7" i="4"/>
  <c r="X7" i="4"/>
  <c r="Z7" i="4" s="1"/>
  <c r="Y21" i="4" s="1"/>
  <c r="X26" i="4"/>
  <c r="O26" i="4"/>
  <c r="P22" i="4"/>
  <c r="O7" i="4"/>
  <c r="Q18" i="4" s="1"/>
  <c r="J26" i="4"/>
  <c r="J7" i="4"/>
  <c r="AH7" i="4" s="1"/>
  <c r="AG20" i="4" s="1"/>
  <c r="E7" i="4"/>
  <c r="AU22" i="4" l="1"/>
  <c r="AW7" i="4" s="1"/>
  <c r="AM19" i="4"/>
  <c r="AM18" i="4"/>
  <c r="AM22" i="4" s="1"/>
  <c r="AO7" i="4" s="1"/>
  <c r="AQ21" i="4"/>
  <c r="AQ20" i="4"/>
  <c r="AQ19" i="4"/>
  <c r="AV22" i="4"/>
  <c r="AY18" i="4"/>
  <c r="AY11" i="4"/>
  <c r="AY15" i="4"/>
  <c r="AY21" i="4"/>
  <c r="AY10" i="4"/>
  <c r="AY14" i="4"/>
  <c r="AY13" i="4"/>
  <c r="AY17" i="4"/>
  <c r="AY12" i="4"/>
  <c r="AY16" i="4"/>
  <c r="AY19" i="4"/>
  <c r="AG21" i="4"/>
  <c r="L7" i="4"/>
  <c r="K10" i="4" s="1"/>
  <c r="Y19" i="4"/>
  <c r="Y22" i="4" s="1"/>
  <c r="AA7" i="4" s="1"/>
  <c r="AG10" i="4"/>
  <c r="AG14" i="4"/>
  <c r="AG18" i="4"/>
  <c r="AH18" i="4" s="1"/>
  <c r="AG17" i="4"/>
  <c r="Y20" i="4"/>
  <c r="AG11" i="4"/>
  <c r="AG15" i="4"/>
  <c r="AG19" i="4"/>
  <c r="AG13" i="4"/>
  <c r="AG12" i="4"/>
  <c r="AG16" i="4"/>
  <c r="AG22" i="4"/>
  <c r="AI7" i="4" s="1"/>
  <c r="Q11" i="4"/>
  <c r="Q12" i="4"/>
  <c r="AH12" i="4" s="1"/>
  <c r="Q16" i="4"/>
  <c r="AH16" i="4" s="1"/>
  <c r="Q20" i="4"/>
  <c r="AH20" i="4" s="1"/>
  <c r="Q13" i="4"/>
  <c r="AH13" i="4" s="1"/>
  <c r="Q17" i="4"/>
  <c r="Q21" i="4"/>
  <c r="AH21" i="4" s="1"/>
  <c r="Q15" i="4"/>
  <c r="AH15" i="4" s="1"/>
  <c r="Q19" i="4"/>
  <c r="Q10" i="4"/>
  <c r="AH10" i="4" s="1"/>
  <c r="Q14" i="4"/>
  <c r="AH14" i="4" s="1"/>
  <c r="Q22" i="4"/>
  <c r="R7" i="4" s="1"/>
  <c r="K20" i="4"/>
  <c r="K11" i="4"/>
  <c r="K13" i="4"/>
  <c r="K15" i="4"/>
  <c r="K17" i="4"/>
  <c r="K19" i="4"/>
  <c r="K21" i="4"/>
  <c r="K12" i="4"/>
  <c r="K14" i="4"/>
  <c r="K16" i="4"/>
  <c r="K18" i="4"/>
  <c r="AQ22" i="4" l="1"/>
  <c r="AS7" i="4" s="1"/>
  <c r="AY22" i="4"/>
  <c r="BA7" i="4" s="1"/>
  <c r="AZ22" i="4"/>
  <c r="AH17" i="4"/>
  <c r="AH19" i="4"/>
  <c r="AH11" i="4"/>
  <c r="K22" i="4"/>
  <c r="M7" i="4" s="1"/>
  <c r="B3" i="4"/>
  <c r="BB7" i="4" l="1"/>
  <c r="AH22" i="4"/>
  <c r="AB7" i="4"/>
  <c r="AD7" i="4" s="1"/>
  <c r="AC21" i="4" s="1"/>
  <c r="T7" i="4"/>
  <c r="V7" i="4" s="1"/>
  <c r="E26" i="4"/>
  <c r="U19" i="4" l="1"/>
  <c r="U18" i="4"/>
  <c r="AB26" i="4"/>
  <c r="T26" i="4"/>
  <c r="C7" i="4"/>
  <c r="B4" i="4"/>
  <c r="C21" i="4" l="1"/>
  <c r="C17" i="4"/>
  <c r="C19" i="4"/>
  <c r="C16" i="4"/>
  <c r="C11" i="4"/>
  <c r="C18" i="4"/>
  <c r="C14" i="4"/>
  <c r="C10" i="4"/>
  <c r="C13" i="4"/>
  <c r="C20" i="4"/>
  <c r="C12" i="4"/>
  <c r="C15" i="4"/>
  <c r="G7" i="4"/>
  <c r="AC22" i="4"/>
  <c r="AE7" i="4" s="1"/>
  <c r="F19" i="4" l="1"/>
  <c r="G19" i="4" s="1"/>
  <c r="F15" i="4"/>
  <c r="G15" i="4" s="1"/>
  <c r="F11" i="4"/>
  <c r="G11" i="4" s="1"/>
  <c r="F10" i="4"/>
  <c r="G10" i="4" s="1"/>
  <c r="L10" i="4" s="1"/>
  <c r="F18" i="4"/>
  <c r="G18" i="4" s="1"/>
  <c r="F14" i="4"/>
  <c r="G14" i="4" s="1"/>
  <c r="F21" i="4"/>
  <c r="G21" i="4" s="1"/>
  <c r="F17" i="4"/>
  <c r="G17" i="4" s="1"/>
  <c r="F13" i="4"/>
  <c r="G13" i="4" s="1"/>
  <c r="F20" i="4"/>
  <c r="G20" i="4" s="1"/>
  <c r="F16" i="4"/>
  <c r="G16" i="4" s="1"/>
  <c r="F12" i="4"/>
  <c r="G12" i="4" s="1"/>
  <c r="U22" i="4"/>
  <c r="W7" i="4" s="1"/>
  <c r="AJ7" i="4" s="1"/>
  <c r="F22" i="4" l="1"/>
  <c r="H7" i="4" s="1"/>
  <c r="I7" i="4" s="1"/>
  <c r="L12" i="4"/>
  <c r="L17" i="4"/>
  <c r="L21" i="4"/>
  <c r="L11" i="4"/>
  <c r="L16" i="4"/>
  <c r="G22" i="4"/>
  <c r="L20" i="4"/>
  <c r="L14" i="4"/>
  <c r="L15" i="4"/>
  <c r="L13" i="4"/>
  <c r="L18" i="4"/>
  <c r="L19" i="4"/>
  <c r="F7" i="2"/>
  <c r="L22" i="4" l="1"/>
  <c r="N7" i="4"/>
  <c r="S7" i="4" s="1"/>
  <c r="H19" i="2" l="1"/>
  <c r="G19" i="2"/>
  <c r="E19" i="2"/>
  <c r="F16" i="2"/>
  <c r="F17" i="2"/>
  <c r="F18" i="2"/>
  <c r="F86" i="1" l="1"/>
  <c r="F85" i="1"/>
  <c r="F84" i="1"/>
  <c r="G83" i="1"/>
  <c r="D87" i="1"/>
  <c r="G84" i="1" l="1"/>
  <c r="H84" i="1"/>
  <c r="G85" i="1"/>
  <c r="H85" i="1"/>
  <c r="G86" i="1"/>
  <c r="H86" i="1"/>
  <c r="F87" i="1"/>
  <c r="G87" i="1" l="1"/>
  <c r="F14" i="2"/>
  <c r="D78" i="1" l="1"/>
  <c r="F77" i="1"/>
  <c r="H77" i="1" s="1"/>
  <c r="F76" i="1"/>
  <c r="F75" i="1"/>
  <c r="H75" i="1" s="1"/>
  <c r="F74" i="1"/>
  <c r="G76" i="1" l="1"/>
  <c r="H76" i="1"/>
  <c r="G75" i="1"/>
  <c r="G77" i="1"/>
  <c r="F78" i="1"/>
  <c r="G74" i="1"/>
  <c r="G78" i="1" l="1"/>
  <c r="D69" i="1"/>
  <c r="H83" i="1"/>
  <c r="G65" i="1" l="1"/>
  <c r="H74" i="1"/>
  <c r="G66" i="1"/>
  <c r="G67" i="1"/>
  <c r="F69" i="1"/>
  <c r="F79" i="1" s="1"/>
  <c r="G68" i="1"/>
  <c r="F55" i="1"/>
  <c r="F58" i="1"/>
  <c r="F57" i="1"/>
  <c r="F56" i="1"/>
  <c r="D50" i="1"/>
  <c r="F49" i="1"/>
  <c r="F48" i="1"/>
  <c r="F47" i="1"/>
  <c r="F46" i="1"/>
  <c r="F10" i="2"/>
  <c r="F11" i="2"/>
  <c r="F12" i="2"/>
  <c r="G49" i="1" l="1"/>
  <c r="G56" i="1"/>
  <c r="H56" i="1"/>
  <c r="H66" i="1"/>
  <c r="I86" i="1"/>
  <c r="I77" i="1"/>
  <c r="H58" i="1"/>
  <c r="H68" i="1"/>
  <c r="I85" i="1"/>
  <c r="I76" i="1"/>
  <c r="F59" i="1"/>
  <c r="F70" i="1" s="1"/>
  <c r="I66" i="1"/>
  <c r="I84" i="1"/>
  <c r="I75" i="1"/>
  <c r="G48" i="1"/>
  <c r="G57" i="1"/>
  <c r="I67" i="1" s="1"/>
  <c r="H57" i="1"/>
  <c r="H67" i="1"/>
  <c r="H55" i="1"/>
  <c r="I74" i="1"/>
  <c r="I83" i="1"/>
  <c r="G69" i="1"/>
  <c r="H78" i="1"/>
  <c r="H65" i="1"/>
  <c r="G55" i="1"/>
  <c r="G58" i="1"/>
  <c r="I58" i="1" s="1"/>
  <c r="G46" i="1"/>
  <c r="G47" i="1"/>
  <c r="F50" i="1"/>
  <c r="H59" i="1" l="1"/>
  <c r="I68" i="1"/>
  <c r="I56" i="1"/>
  <c r="G59" i="1"/>
  <c r="I57" i="1"/>
  <c r="I78" i="1"/>
  <c r="I55" i="1"/>
  <c r="H69" i="1"/>
  <c r="G79" i="1"/>
  <c r="F60" i="1"/>
  <c r="I65" i="1"/>
  <c r="G50" i="1"/>
  <c r="F32" i="1"/>
  <c r="F33" i="1"/>
  <c r="F31" i="1"/>
  <c r="F30" i="1"/>
  <c r="H46" i="1" s="1"/>
  <c r="D41" i="1"/>
  <c r="I59" i="1" l="1"/>
  <c r="G60" i="1"/>
  <c r="G31" i="1"/>
  <c r="H31" i="1"/>
  <c r="H47" i="1"/>
  <c r="G70" i="1"/>
  <c r="G32" i="1"/>
  <c r="H32" i="1"/>
  <c r="H48" i="1"/>
  <c r="H33" i="1"/>
  <c r="H49" i="1"/>
  <c r="G30" i="1"/>
  <c r="H30" i="1"/>
  <c r="I69" i="1"/>
  <c r="G33" i="1"/>
  <c r="F41" i="1"/>
  <c r="F15" i="2"/>
  <c r="F5" i="2"/>
  <c r="F6" i="2"/>
  <c r="F8" i="2"/>
  <c r="F9" i="2"/>
  <c r="F13" i="2"/>
  <c r="I49" i="1" l="1"/>
  <c r="I48" i="1"/>
  <c r="I47" i="1"/>
  <c r="I46" i="1"/>
  <c r="H50" i="1"/>
  <c r="F51" i="1"/>
  <c r="G41" i="1"/>
  <c r="I50" i="1" l="1"/>
  <c r="G51" i="1"/>
  <c r="D24" i="1"/>
  <c r="F4" i="2"/>
  <c r="F19" i="2" s="1"/>
  <c r="G20" i="1" l="1"/>
  <c r="G21" i="1"/>
  <c r="I31" i="1" s="1"/>
  <c r="G22" i="1"/>
  <c r="I32" i="1" s="1"/>
  <c r="G23" i="1"/>
  <c r="I33" i="1" s="1"/>
  <c r="F24" i="1"/>
  <c r="F42" i="1" s="1"/>
  <c r="G24" i="1" l="1"/>
  <c r="H41" i="1"/>
  <c r="I30" i="1"/>
  <c r="I41" i="1" l="1"/>
  <c r="G42" i="1"/>
  <c r="D16" i="1"/>
  <c r="F15" i="1"/>
  <c r="F14" i="1"/>
  <c r="H22" i="1" s="1"/>
  <c r="F13" i="1"/>
  <c r="F12" i="1"/>
  <c r="G12" i="1" s="1"/>
  <c r="H12" i="1" l="1"/>
  <c r="H15" i="1"/>
  <c r="H13" i="1"/>
  <c r="G8" i="1"/>
  <c r="F8" i="1"/>
  <c r="G14" i="1"/>
  <c r="G15" i="1"/>
  <c r="H23" i="1"/>
  <c r="I20" i="1"/>
  <c r="F16" i="1"/>
  <c r="H20" i="1"/>
  <c r="H14" i="1"/>
  <c r="G13" i="1"/>
  <c r="H21" i="1"/>
  <c r="F25" i="1" l="1"/>
  <c r="H24" i="1"/>
  <c r="I14" i="1"/>
  <c r="I22" i="1"/>
  <c r="I15" i="1"/>
  <c r="I23" i="1"/>
  <c r="I13" i="1"/>
  <c r="I21" i="1"/>
  <c r="H16" i="1"/>
  <c r="G16" i="1"/>
  <c r="G25" i="1" s="1"/>
  <c r="I12" i="1"/>
  <c r="I16" i="1" l="1"/>
  <c r="I24" i="1"/>
</calcChain>
</file>

<file path=xl/sharedStrings.xml><?xml version="1.0" encoding="utf-8"?>
<sst xmlns="http://schemas.openxmlformats.org/spreadsheetml/2006/main" count="468" uniqueCount="122">
  <si>
    <t>ITEM</t>
  </si>
  <si>
    <t>TOTAL</t>
  </si>
  <si>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</si>
  <si>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</si>
  <si>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</si>
  <si>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</si>
  <si>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</si>
  <si>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</si>
  <si>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</si>
  <si>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>Valor inicial do Contrato</t>
  </si>
  <si>
    <t xml:space="preserve">Valor total do Contrato </t>
  </si>
  <si>
    <t>CONTRATO 04/2018</t>
  </si>
  <si>
    <t>DESCRIÇÃO DO SERVIÇO</t>
  </si>
  <si>
    <t>QUANT. DE POSTOS</t>
  </si>
  <si>
    <t>VALOR UNITÁRIO MENSAL</t>
  </si>
  <si>
    <t>VALOR GLOBAL MENSAL</t>
  </si>
  <si>
    <t>VALOR GLOBAL ANUAL</t>
  </si>
  <si>
    <t>DIFERENÇA MENSAL DOS VALORES</t>
  </si>
  <si>
    <t>DIFERENÇA ANUAL DOS VALORES</t>
  </si>
  <si>
    <t>SEI Nº</t>
  </si>
  <si>
    <t>PRORROGAÇÃO</t>
  </si>
  <si>
    <t>VALOR UNITÁRIO MENSAL (R$)</t>
  </si>
  <si>
    <t>VALOR GLOBAL MENSAL (R$)</t>
  </si>
  <si>
    <t>VALOR GLOBAL ANUAL (R$)</t>
  </si>
  <si>
    <t>novo valor mensal</t>
  </si>
  <si>
    <t>novo valor anual</t>
  </si>
  <si>
    <t>Valor Acumulado</t>
  </si>
  <si>
    <t>Diferença</t>
  </si>
  <si>
    <t>Valor do Termo</t>
  </si>
  <si>
    <t>Valor Mensal</t>
  </si>
  <si>
    <t>Cronograma das parcelas</t>
  </si>
  <si>
    <t>Parcela nº</t>
  </si>
  <si>
    <t>Valor Parcela</t>
  </si>
  <si>
    <t>1º</t>
  </si>
  <si>
    <t>Valor Anual</t>
  </si>
  <si>
    <t>Diferença Mensal</t>
  </si>
  <si>
    <t>Inserir data fim da parcela proporcional</t>
  </si>
  <si>
    <t>Valor do Período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</si>
  <si>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</si>
  <si>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</si>
  <si>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</si>
  <si>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</si>
  <si>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</si>
  <si>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</si>
  <si>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</si>
  <si>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</si>
  <si>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</si>
  <si>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</si>
  <si>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</si>
  <si>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</si>
  <si>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</si>
  <si>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</si>
  <si>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</si>
  <si>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</si>
  <si>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</si>
  <si>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</si>
  <si>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</si>
  <si>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</si>
  <si>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</si>
  <si>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</si>
  <si>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</si>
  <si>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JAN</t>
  </si>
  <si>
    <t>FEV</t>
  </si>
  <si>
    <t>ultimo dia do período calculado</t>
  </si>
  <si>
    <t>entende-se do período proporcional</t>
  </si>
  <si>
    <t>d-1 do INÍCIO do período calculado</t>
  </si>
  <si>
    <t>ADITIVO 01/2019</t>
  </si>
  <si>
    <t>REPACTUAÇÃO</t>
  </si>
  <si>
    <t>ACRÉSCIMO</t>
  </si>
  <si>
    <t>APOSTILAMENTO 01/2019</t>
  </si>
  <si>
    <t>ADITIVO 02/2020</t>
  </si>
  <si>
    <t>ADITIVO 03/2020</t>
  </si>
  <si>
    <t>ADITIVO 04/2020</t>
  </si>
  <si>
    <t>APOSTILAMENTO 02/2020</t>
  </si>
  <si>
    <t>06/04/2019 a 05/04/2020</t>
  </si>
  <si>
    <t>06/04/2020 a 05/04/2021</t>
  </si>
  <si>
    <t>REEQUILÍBRIO</t>
  </si>
  <si>
    <t>CORREÇÃO DE PUBLICAÇÃO DO ADITIVO 03/2020</t>
  </si>
  <si>
    <t>23208.005836/2018-15</t>
  </si>
  <si>
    <t>23715.000268/2019-17</t>
  </si>
  <si>
    <t xml:space="preserve">23715.000592/2019-27 </t>
  </si>
  <si>
    <t>23715.000094/2020-18</t>
  </si>
  <si>
    <t>23715.000105/2020-60</t>
  </si>
  <si>
    <t xml:space="preserve">23208.001271/2020-11 </t>
  </si>
  <si>
    <t xml:space="preserve">23715.000437/2020-44 </t>
  </si>
  <si>
    <t>Contrato 13/2019</t>
  </si>
  <si>
    <t>ADITIVO 001.2019 - ACRÉSCIMO</t>
  </si>
  <si>
    <t>A partir 06/04/2019</t>
  </si>
  <si>
    <t>APOSTILAMENTO 001.2019 - REPACTUAÇÃO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</si>
  <si>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</si>
  <si>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</si>
  <si>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</si>
  <si>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</si>
  <si>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</si>
  <si>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</si>
  <si>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</si>
  <si>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</si>
  <si>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</si>
  <si>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</si>
  <si>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Aditivo 02/2020 - Prorrogação</t>
  </si>
  <si>
    <t>Vigência 06/04/2020 a 05/04/2021</t>
  </si>
  <si>
    <t>ADITIVO 003/2020 - REEQUILÍBRIO</t>
  </si>
  <si>
    <t>1º Período 01/01/2020 a 30/01/2020</t>
  </si>
  <si>
    <t>Vigência a partir de 01/01/2020</t>
  </si>
  <si>
    <t>*Calcula 1 dia a menos</t>
  </si>
  <si>
    <t>2º Período 01/02/2020 a 31/03/2020</t>
  </si>
  <si>
    <t>3º Período a partir de 01/04/2020</t>
  </si>
  <si>
    <t>APOSTILAMENTO 02/2020 - REPACTUAÇÃO</t>
  </si>
  <si>
    <t>Auxiliar de Limpeza (Com Adicional de Insalubridade) </t>
  </si>
  <si>
    <t>Auxiliar de Limpeza (Sem Adicional de Insalubridade)</t>
  </si>
  <si>
    <t>Zelador 12/36</t>
  </si>
  <si>
    <t>Vigia Noturno Desarmado 12/36</t>
  </si>
  <si>
    <t>ADITIVO 03/2020 - REEQUILÍBRIO - A PARTIR DE 01/01/2020</t>
  </si>
  <si>
    <t>APOSTILAMENTO 02/2020 - REPACTUAÇÃO A PARTIR DE 01/01/2020</t>
  </si>
  <si>
    <t>ADITIVO Nº 01/2019 a partir de 06/04/2019</t>
  </si>
  <si>
    <t>APOSTILAMENTO 01/2019 - REPACTUAÇÃO a partir de 06/04/2019</t>
  </si>
  <si>
    <t>1º Período - Vigência de 01/01/2020 a 31/01/2020</t>
  </si>
  <si>
    <t>2º Período - Vigência de 01/02/2020 a 31/03/2020</t>
  </si>
  <si>
    <t>1º Período - Vigência  de 01/01/2020 a 31/01/2020</t>
  </si>
  <si>
    <t>2º Período - Vigência  de 01/02/2020 a 31/03/2020</t>
  </si>
  <si>
    <t>3º Período - Vigência a partir de 01/04/2020</t>
  </si>
  <si>
    <t>3º Período - Vigência  a partir de 01/04/2020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</si>
</sst>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  <numFmt numFmtId="167" formatCode="&quot;R$&quot;#,##0.00;[Red]\-&quot;R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FF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44" fontId="4" fillId="0" borderId="0" xfId="1" applyFont="1" applyBorder="1"/>
    <xf numFmtId="165" fontId="4" fillId="0" borderId="0" xfId="0" applyNumberFormat="1" applyFont="1" applyBorder="1"/>
    <xf numFmtId="44" fontId="4" fillId="0" borderId="0" xfId="0" applyNumberFormat="1" applyFont="1" applyBorder="1"/>
    <xf numFmtId="44" fontId="4" fillId="0" borderId="0" xfId="1" applyFont="1"/>
    <xf numFmtId="44" fontId="6" fillId="0" borderId="0" xfId="1" applyFont="1"/>
    <xf numFmtId="44" fontId="3" fillId="0" borderId="0" xfId="1" applyFont="1"/>
    <xf numFmtId="164" fontId="4" fillId="0" borderId="0" xfId="0" applyNumberFormat="1" applyFont="1" applyBorder="1"/>
    <xf numFmtId="164" fontId="4" fillId="0" borderId="0" xfId="0" applyNumberFormat="1" applyFont="1"/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0" fillId="0" borderId="2" xfId="0" applyNumberFormat="1" applyBorder="1"/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4" fontId="2" fillId="0" borderId="2" xfId="1" applyFont="1" applyBorder="1"/>
    <xf numFmtId="44" fontId="0" fillId="0" borderId="0" xfId="0" applyNumberFormat="1"/>
    <xf numFmtId="0" fontId="0" fillId="0" borderId="2" xfId="0" applyBorder="1" applyAlignment="1">
      <alignment horizontal="center"/>
    </xf>
    <xf numFmtId="44" fontId="0" fillId="5" borderId="2" xfId="1" applyFont="1" applyFill="1" applyBorder="1"/>
    <xf numFmtId="164" fontId="0" fillId="0" borderId="0" xfId="0" applyNumberFormat="1"/>
    <xf numFmtId="0" fontId="0" fillId="0" borderId="2" xfId="0" applyFill="1" applyBorder="1"/>
    <xf numFmtId="44" fontId="0" fillId="0" borderId="2" xfId="1" applyFont="1" applyFill="1" applyBorder="1"/>
    <xf numFmtId="164" fontId="0" fillId="0" borderId="2" xfId="0" applyNumberFormat="1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0" fillId="0" borderId="2" xfId="1" applyNumberFormat="1" applyFont="1" applyFill="1" applyBorder="1"/>
    <xf numFmtId="43" fontId="2" fillId="0" borderId="2" xfId="1" applyNumberFormat="1" applyFont="1" applyBorder="1"/>
    <xf numFmtId="43" fontId="0" fillId="0" borderId="0" xfId="0" applyNumberFormat="1"/>
    <xf numFmtId="44" fontId="0" fillId="0" borderId="0" xfId="1" applyFont="1"/>
    <xf numFmtId="44" fontId="0" fillId="0" borderId="0" xfId="1" applyNumberFormat="1" applyFont="1"/>
    <xf numFmtId="44" fontId="0" fillId="0" borderId="0" xfId="1" applyFont="1" applyAlignment="1"/>
    <xf numFmtId="0" fontId="4" fillId="0" borderId="0" xfId="0" applyNumberFormat="1" applyFont="1"/>
    <xf numFmtId="10" fontId="4" fillId="0" borderId="0" xfId="2" applyNumberFormat="1" applyFont="1"/>
    <xf numFmtId="164" fontId="6" fillId="0" borderId="0" xfId="0" applyNumberFormat="1" applyFont="1"/>
    <xf numFmtId="0" fontId="2" fillId="0" borderId="2" xfId="0" applyFont="1" applyBorder="1" applyAlignment="1">
      <alignment horizontal="center"/>
    </xf>
    <xf numFmtId="4" fontId="0" fillId="0" borderId="0" xfId="0" applyNumberFormat="1"/>
    <xf numFmtId="0" fontId="7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4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4" fontId="0" fillId="0" borderId="11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0" fontId="11" fillId="9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2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44" fontId="0" fillId="0" borderId="0" xfId="1" applyFont="1" applyBorder="1"/>
    <xf numFmtId="164" fontId="0" fillId="0" borderId="0" xfId="0" applyNumberFormat="1" applyBorder="1"/>
    <xf numFmtId="14" fontId="0" fillId="0" borderId="0" xfId="0" applyNumberFormat="1" applyBorder="1"/>
    <xf numFmtId="0" fontId="0" fillId="0" borderId="0" xfId="0" applyFill="1" applyBorder="1"/>
    <xf numFmtId="44" fontId="0" fillId="0" borderId="0" xfId="0" applyNumberFormat="1" applyBorder="1"/>
    <xf numFmtId="0" fontId="0" fillId="0" borderId="0" xfId="0" applyNumberFormat="1" applyFill="1" applyBorder="1"/>
    <xf numFmtId="0" fontId="0" fillId="0" borderId="0" xfId="0" applyNumberFormat="1" applyBorder="1" applyAlignment="1">
      <alignment horizontal="center" vertical="center"/>
    </xf>
    <xf numFmtId="166" fontId="0" fillId="0" borderId="12" xfId="0" applyNumberFormat="1" applyFill="1" applyBorder="1" applyAlignment="1">
      <alignment horizontal="center"/>
    </xf>
    <xf numFmtId="166" fontId="0" fillId="0" borderId="13" xfId="0" applyNumberFormat="1" applyFill="1" applyBorder="1" applyAlignment="1">
      <alignment horizontal="center"/>
    </xf>
    <xf numFmtId="0" fontId="2" fillId="0" borderId="0" xfId="0" applyFont="1" applyFill="1" applyBorder="1"/>
    <xf numFmtId="164" fontId="0" fillId="0" borderId="1" xfId="0" applyNumberFormat="1" applyBorder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2" fillId="0" borderId="10" xfId="0" applyFont="1" applyBorder="1" applyAlignment="1">
      <alignment horizontal="center" vertical="center" wrapText="1"/>
    </xf>
    <xf numFmtId="44" fontId="0" fillId="0" borderId="10" xfId="1" applyFont="1" applyBorder="1"/>
    <xf numFmtId="44" fontId="2" fillId="0" borderId="10" xfId="1" applyFont="1" applyBorder="1" applyAlignment="1">
      <alignment horizontal="center" vertical="center"/>
    </xf>
    <xf numFmtId="166" fontId="0" fillId="0" borderId="14" xfId="0" applyNumberFormat="1" applyFill="1" applyBorder="1" applyAlignment="1">
      <alignment horizontal="center"/>
    </xf>
    <xf numFmtId="166" fontId="0" fillId="0" borderId="15" xfId="0" applyNumberFormat="1" applyFill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44" fontId="0" fillId="0" borderId="16" xfId="1" applyFont="1" applyBorder="1"/>
    <xf numFmtId="0" fontId="0" fillId="0" borderId="17" xfId="0" applyBorder="1" applyAlignment="1"/>
    <xf numFmtId="44" fontId="2" fillId="0" borderId="17" xfId="1" applyFont="1" applyBorder="1" applyAlignment="1">
      <alignment horizontal="center" vertical="center"/>
    </xf>
    <xf numFmtId="0" fontId="0" fillId="0" borderId="17" xfId="0" applyBorder="1"/>
    <xf numFmtId="0" fontId="0" fillId="0" borderId="17" xfId="0" applyFill="1" applyBorder="1"/>
    <xf numFmtId="0" fontId="2" fillId="0" borderId="18" xfId="0" applyFont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44" fontId="0" fillId="0" borderId="18" xfId="1" applyFont="1" applyBorder="1"/>
    <xf numFmtId="164" fontId="0" fillId="6" borderId="16" xfId="0" applyNumberFormat="1" applyFill="1" applyBorder="1"/>
    <xf numFmtId="44" fontId="0" fillId="0" borderId="17" xfId="0" applyNumberFormat="1" applyBorder="1" applyAlignment="1"/>
    <xf numFmtId="44" fontId="2" fillId="0" borderId="18" xfId="1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 wrapText="1"/>
    </xf>
    <xf numFmtId="164" fontId="0" fillId="0" borderId="17" xfId="0" applyNumberFormat="1" applyBorder="1"/>
    <xf numFmtId="14" fontId="0" fillId="0" borderId="17" xfId="0" applyNumberFormat="1" applyBorder="1"/>
    <xf numFmtId="0" fontId="0" fillId="0" borderId="19" xfId="0" applyBorder="1"/>
    <xf numFmtId="0" fontId="0" fillId="0" borderId="19" xfId="0" applyFill="1" applyBorder="1"/>
    <xf numFmtId="166" fontId="0" fillId="0" borderId="20" xfId="0" applyNumberFormat="1" applyFill="1" applyBorder="1" applyAlignment="1">
      <alignment horizontal="center"/>
    </xf>
    <xf numFmtId="166" fontId="0" fillId="0" borderId="21" xfId="0" applyNumberFormat="1" applyFill="1" applyBorder="1" applyAlignment="1">
      <alignment horizontal="center"/>
    </xf>
    <xf numFmtId="0" fontId="0" fillId="0" borderId="19" xfId="0" applyNumberFormat="1" applyBorder="1" applyAlignment="1">
      <alignment horizontal="center" vertical="center"/>
    </xf>
    <xf numFmtId="44" fontId="0" fillId="7" borderId="9" xfId="1" applyNumberFormat="1" applyFont="1" applyFill="1" applyBorder="1"/>
    <xf numFmtId="0" fontId="2" fillId="8" borderId="16" xfId="0" applyFont="1" applyFill="1" applyBorder="1" applyAlignment="1">
      <alignment horizontal="center"/>
    </xf>
    <xf numFmtId="164" fontId="0" fillId="0" borderId="16" xfId="0" applyNumberFormat="1" applyBorder="1" applyAlignment="1">
      <alignment vertical="center"/>
    </xf>
    <xf numFmtId="44" fontId="0" fillId="7" borderId="24" xfId="1" applyNumberFormat="1" applyFont="1" applyFill="1" applyBorder="1"/>
    <xf numFmtId="44" fontId="0" fillId="0" borderId="25" xfId="0" applyNumberFormat="1" applyBorder="1" applyAlignment="1"/>
    <xf numFmtId="44" fontId="0" fillId="0" borderId="25" xfId="1" applyFont="1" applyFill="1" applyBorder="1"/>
    <xf numFmtId="164" fontId="0" fillId="1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44" fontId="14" fillId="0" borderId="18" xfId="1" applyFont="1" applyFill="1" applyBorder="1" applyAlignment="1">
      <alignment horizontal="center" vertical="center"/>
    </xf>
    <xf numFmtId="0" fontId="15" fillId="0" borderId="0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44" fontId="15" fillId="0" borderId="0" xfId="1" applyFont="1" applyBorder="1" applyAlignment="1">
      <alignment horizontal="right" vertical="center"/>
    </xf>
    <xf numFmtId="164" fontId="16" fillId="9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" fontId="0" fillId="0" borderId="0" xfId="0" applyNumberFormat="1" applyFill="1" applyBorder="1"/>
    <xf numFmtId="0" fontId="17" fillId="0" borderId="0" xfId="0" applyFont="1" applyAlignment="1">
      <alignment horizontal="justify" vertical="center" readingOrder="1"/>
    </xf>
    <xf numFmtId="0" fontId="11" fillId="9" borderId="1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44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18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4" fillId="0" borderId="1" xfId="0" applyFont="1" applyBorder="1"/>
    <xf numFmtId="0" fontId="7" fillId="3" borderId="1" xfId="0" applyFont="1" applyFill="1" applyBorder="1" applyAlignment="1">
      <alignment horizontal="left"/>
    </xf>
    <xf numFmtId="14" fontId="4" fillId="0" borderId="1" xfId="0" applyNumberFormat="1" applyFont="1" applyBorder="1"/>
    <xf numFmtId="164" fontId="0" fillId="0" borderId="26" xfId="0" applyNumberFormat="1" applyBorder="1"/>
    <xf numFmtId="44" fontId="0" fillId="0" borderId="17" xfId="1" applyFont="1" applyFill="1" applyBorder="1"/>
    <xf numFmtId="44" fontId="14" fillId="0" borderId="10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4" fontId="0" fillId="0" borderId="27" xfId="0" applyNumberFormat="1" applyBorder="1" applyAlignment="1"/>
    <xf numFmtId="44" fontId="2" fillId="0" borderId="28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11" fillId="9" borderId="18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1" fillId="9" borderId="10" xfId="0" applyFont="1" applyFill="1" applyBorder="1" applyAlignment="1">
      <alignment horizontal="center"/>
    </xf>
    <xf numFmtId="44" fontId="2" fillId="7" borderId="24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/>
    </xf>
    <xf numFmtId="14" fontId="2" fillId="2" borderId="16" xfId="0" applyNumberFormat="1" applyFont="1" applyFill="1" applyBorder="1" applyAlignment="1">
      <alignment horizontal="center"/>
    </xf>
    <xf numFmtId="44" fontId="2" fillId="7" borderId="9" xfId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167" fontId="0" fillId="0" borderId="29" xfId="0" applyNumberForma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67" fontId="0" fillId="0" borderId="30" xfId="0" applyNumberFormat="1" applyBorder="1" applyAlignment="1">
      <alignment horizontal="center" vertical="center" wrapText="1"/>
    </xf>
    <xf numFmtId="44" fontId="0" fillId="0" borderId="7" xfId="1" applyFont="1" applyBorder="1"/>
    <xf numFmtId="0" fontId="2" fillId="0" borderId="3" xfId="0" applyFont="1" applyBorder="1" applyAlignment="1">
      <alignment horizontal="center" vertical="center" wrapText="1"/>
    </xf>
    <xf numFmtId="8" fontId="0" fillId="0" borderId="1" xfId="0" applyNumberForma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8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showGridLines="0" topLeftCell="A2" workbookViewId="0">
      <selection activeCell="F21" sqref="F21"/>
    </sheetView>
  </sheetViews>
  <sheetFormatPr defaultRowHeight="15" x14ac:dyDescent="0.25"/>
  <cols>
    <col min="1" max="1" width="4.5703125" style="2" customWidth="1"/>
    <col min="2" max="2" width="35.7109375" style="2" bestFit="1" customWidth="1"/>
    <col min="3" max="3" width="44.5703125" style="2" bestFit="1" customWidth="1"/>
    <col min="4" max="4" width="24.5703125" style="2" bestFit="1" customWidth="1"/>
    <col min="5" max="5" width="21" style="2" customWidth="1"/>
    <col min="6" max="6" width="20.5703125" style="2" customWidth="1"/>
    <col min="7" max="7" width="14.28515625" style="4" bestFit="1" customWidth="1"/>
    <col min="8" max="8" width="14.140625" style="5" bestFit="1" customWidth="1"/>
    <col min="9" max="9" width="20.42578125" style="2" bestFit="1" customWidth="1"/>
    <col min="10" max="10" width="17" style="6" bestFit="1" customWidth="1"/>
    <col min="11" max="11" width="13.7109375" style="6" bestFit="1" customWidth="1"/>
    <col min="12" max="12" width="9.140625" style="2"/>
    <col min="13" max="13" width="17" style="2" bestFit="1" customWidth="1"/>
    <col min="14" max="16384" width="9.140625" style="2"/>
  </cols>
  <sheetData>
    <row r="1" spans="2:11" ht="18.75" x14ac:dyDescent="0.3">
      <c r="C1" s="3" t="s">
        <v>2</v>
      </c>
    </row>
    <row r="3" spans="2:11" ht="15.75" x14ac:dyDescent="0.25">
      <c r="B3" s="62" t="s">
        <v>85</v>
      </c>
      <c r="C3" s="59" t="s">
        <v>3</v>
      </c>
      <c r="D3" s="59" t="s">
        <v>4</v>
      </c>
      <c r="E3" s="59" t="s">
        <v>5</v>
      </c>
      <c r="F3" s="59" t="s">
        <v>6</v>
      </c>
      <c r="G3" s="60" t="s">
        <v>7</v>
      </c>
      <c r="H3" s="61" t="s">
        <v>8</v>
      </c>
      <c r="I3" s="59" t="s">
        <v>19</v>
      </c>
      <c r="J3" s="148"/>
      <c r="K3" s="148"/>
    </row>
    <row r="4" spans="2:11" x14ac:dyDescent="0.25">
      <c r="B4" s="50" t="s">
        <v>9</v>
      </c>
      <c r="C4" s="47"/>
      <c r="D4" s="51" t="s">
        <v>74</v>
      </c>
      <c r="E4" s="47">
        <v>271563.48</v>
      </c>
      <c r="F4" s="47">
        <f>E4/12</f>
        <v>22630.289999999997</v>
      </c>
      <c r="G4" s="48"/>
      <c r="H4" s="49"/>
      <c r="I4" s="51" t="s">
        <v>78</v>
      </c>
      <c r="J4" s="7"/>
    </row>
    <row r="5" spans="2:11" x14ac:dyDescent="0.25">
      <c r="B5" s="140" t="s">
        <v>66</v>
      </c>
      <c r="C5" s="139" t="s">
        <v>68</v>
      </c>
      <c r="D5" s="135"/>
      <c r="E5" s="47">
        <v>4563.84</v>
      </c>
      <c r="F5" s="47">
        <f t="shared" ref="F5:F13" si="0">E5/12</f>
        <v>380.32</v>
      </c>
      <c r="G5" s="191">
        <v>1.6799999999999999E-2</v>
      </c>
      <c r="H5" s="49"/>
      <c r="I5" s="139" t="s">
        <v>79</v>
      </c>
      <c r="J5" s="7"/>
    </row>
    <row r="6" spans="2:11" x14ac:dyDescent="0.25">
      <c r="B6" s="140" t="s">
        <v>69</v>
      </c>
      <c r="C6" s="139" t="s">
        <v>67</v>
      </c>
      <c r="D6" s="136"/>
      <c r="E6" s="47">
        <v>12047.88</v>
      </c>
      <c r="F6" s="47">
        <f t="shared" si="0"/>
        <v>1003.9899999999999</v>
      </c>
      <c r="G6" s="49"/>
      <c r="H6" s="49"/>
      <c r="I6" s="139" t="s">
        <v>80</v>
      </c>
      <c r="J6" s="7"/>
    </row>
    <row r="7" spans="2:11" x14ac:dyDescent="0.25">
      <c r="B7" s="45" t="s">
        <v>70</v>
      </c>
      <c r="C7" s="139" t="s">
        <v>20</v>
      </c>
      <c r="D7" s="51" t="s">
        <v>75</v>
      </c>
      <c r="E7" s="134"/>
      <c r="F7" s="47">
        <f>E7/12</f>
        <v>0</v>
      </c>
      <c r="G7" s="49"/>
      <c r="H7" s="49"/>
      <c r="I7" s="141" t="s">
        <v>81</v>
      </c>
      <c r="J7" s="7"/>
    </row>
    <row r="8" spans="2:11" x14ac:dyDescent="0.25">
      <c r="B8" s="45" t="s">
        <v>71</v>
      </c>
      <c r="C8" s="139" t="s">
        <v>76</v>
      </c>
      <c r="D8" s="51"/>
      <c r="E8" s="47">
        <v>-3282.54</v>
      </c>
      <c r="F8" s="47">
        <f t="shared" si="0"/>
        <v>-273.54500000000002</v>
      </c>
      <c r="G8" s="49"/>
      <c r="H8" s="49"/>
      <c r="I8" s="141" t="s">
        <v>82</v>
      </c>
      <c r="J8" s="7"/>
    </row>
    <row r="9" spans="2:11" x14ac:dyDescent="0.25">
      <c r="B9" s="45" t="s">
        <v>72</v>
      </c>
      <c r="C9" s="139" t="s">
        <v>77</v>
      </c>
      <c r="D9" s="46"/>
      <c r="E9" s="47">
        <v>0</v>
      </c>
      <c r="F9" s="47">
        <f t="shared" si="0"/>
        <v>0</v>
      </c>
      <c r="G9" s="49"/>
      <c r="H9" s="49"/>
      <c r="I9" s="139" t="s">
        <v>83</v>
      </c>
      <c r="J9" s="7"/>
    </row>
    <row r="10" spans="2:11" x14ac:dyDescent="0.25">
      <c r="B10" s="45" t="s">
        <v>73</v>
      </c>
      <c r="C10" s="139" t="s">
        <v>67</v>
      </c>
      <c r="D10" s="46"/>
      <c r="E10" s="47">
        <v>15492.84</v>
      </c>
      <c r="F10" s="47">
        <f t="shared" ref="F10:F12" si="1">E10/12</f>
        <v>1291.07</v>
      </c>
      <c r="G10" s="49"/>
      <c r="H10" s="49"/>
      <c r="I10" s="139" t="s">
        <v>84</v>
      </c>
      <c r="J10" s="7"/>
    </row>
    <row r="11" spans="2:11" x14ac:dyDescent="0.25">
      <c r="B11" s="45"/>
      <c r="C11" s="47"/>
      <c r="D11" s="46"/>
      <c r="E11" s="134"/>
      <c r="F11" s="47">
        <f t="shared" si="1"/>
        <v>0</v>
      </c>
      <c r="G11" s="49"/>
      <c r="H11" s="49"/>
      <c r="I11" s="139"/>
      <c r="J11" s="7"/>
      <c r="K11" s="8"/>
    </row>
    <row r="12" spans="2:11" x14ac:dyDescent="0.25">
      <c r="B12" s="45"/>
      <c r="C12" s="47"/>
      <c r="D12" s="46"/>
      <c r="E12" s="134"/>
      <c r="F12" s="47">
        <f t="shared" si="1"/>
        <v>0</v>
      </c>
      <c r="G12" s="49"/>
      <c r="H12" s="49"/>
      <c r="I12" s="139"/>
      <c r="J12" s="7"/>
      <c r="K12" s="8"/>
    </row>
    <row r="13" spans="2:11" x14ac:dyDescent="0.25">
      <c r="B13" s="45"/>
      <c r="C13" s="47"/>
      <c r="D13" s="46"/>
      <c r="E13" s="134"/>
      <c r="F13" s="47">
        <f t="shared" si="0"/>
        <v>0</v>
      </c>
      <c r="G13" s="49"/>
      <c r="H13" s="49"/>
      <c r="I13" s="135"/>
      <c r="J13" s="7"/>
      <c r="K13" s="8"/>
    </row>
    <row r="14" spans="2:11" x14ac:dyDescent="0.25">
      <c r="B14" s="45"/>
      <c r="C14" s="47"/>
      <c r="D14" s="46"/>
      <c r="E14" s="134"/>
      <c r="F14" s="47">
        <f t="shared" ref="F14" si="2">E14/12</f>
        <v>0</v>
      </c>
      <c r="G14" s="49"/>
      <c r="H14" s="49"/>
      <c r="I14" s="135"/>
      <c r="J14" s="7"/>
      <c r="K14" s="8"/>
    </row>
    <row r="15" spans="2:11" x14ac:dyDescent="0.25">
      <c r="B15" s="45"/>
      <c r="C15" s="47"/>
      <c r="D15" s="46"/>
      <c r="E15" s="134"/>
      <c r="F15" s="47">
        <f>E15/12</f>
        <v>0</v>
      </c>
      <c r="G15" s="49"/>
      <c r="H15" s="49"/>
      <c r="I15" s="135"/>
      <c r="J15" s="7"/>
      <c r="K15" s="8"/>
    </row>
    <row r="16" spans="2:11" x14ac:dyDescent="0.25">
      <c r="B16" s="137"/>
      <c r="C16" s="134"/>
      <c r="D16" s="135"/>
      <c r="E16" s="134"/>
      <c r="F16" s="47">
        <f t="shared" ref="F16:F18" si="3">E16/12</f>
        <v>0</v>
      </c>
      <c r="G16" s="49"/>
      <c r="H16" s="49"/>
      <c r="I16" s="135"/>
      <c r="J16" s="7"/>
      <c r="K16" s="8"/>
    </row>
    <row r="17" spans="2:11" x14ac:dyDescent="0.25">
      <c r="B17" s="137"/>
      <c r="C17" s="134"/>
      <c r="D17" s="135"/>
      <c r="E17" s="134"/>
      <c r="F17" s="47">
        <f t="shared" si="3"/>
        <v>0</v>
      </c>
      <c r="G17" s="49"/>
      <c r="H17" s="49"/>
      <c r="I17" s="135"/>
      <c r="J17" s="7"/>
      <c r="K17" s="8"/>
    </row>
    <row r="18" spans="2:11" x14ac:dyDescent="0.25">
      <c r="B18" s="137"/>
      <c r="C18" s="138"/>
      <c r="D18" s="135"/>
      <c r="E18" s="134"/>
      <c r="F18" s="47">
        <f t="shared" si="3"/>
        <v>0</v>
      </c>
      <c r="G18" s="49"/>
      <c r="H18" s="49"/>
      <c r="I18" s="135"/>
      <c r="J18" s="7"/>
      <c r="K18" s="8"/>
    </row>
    <row r="19" spans="2:11" x14ac:dyDescent="0.25">
      <c r="B19" s="52" t="s">
        <v>10</v>
      </c>
      <c r="C19" s="53"/>
      <c r="D19" s="54"/>
      <c r="E19" s="55">
        <f>SUM(E4:E18)</f>
        <v>300385.50000000006</v>
      </c>
      <c r="F19" s="55">
        <f>SUM(F4:F18)</f>
        <v>25032.125</v>
      </c>
      <c r="G19" s="56">
        <f>SUM(G4:G18)</f>
        <v>1.6799999999999999E-2</v>
      </c>
      <c r="H19" s="57">
        <f>SUM(H4:H18)</f>
        <v>0</v>
      </c>
      <c r="I19" s="54"/>
      <c r="J19" s="9"/>
    </row>
    <row r="20" spans="2:11" x14ac:dyDescent="0.25">
      <c r="C20" s="10"/>
      <c r="E20" s="10"/>
      <c r="F20" s="10"/>
      <c r="G20" s="11"/>
      <c r="H20" s="12"/>
    </row>
    <row r="21" spans="2:11" x14ac:dyDescent="0.25">
      <c r="E21" s="41"/>
      <c r="G21" s="42"/>
      <c r="J21" s="13"/>
    </row>
    <row r="22" spans="2:11" x14ac:dyDescent="0.25">
      <c r="E22" s="40"/>
      <c r="G22" s="42"/>
    </row>
    <row r="23" spans="2:11" x14ac:dyDescent="0.25">
      <c r="E23" s="14"/>
      <c r="G23" s="42"/>
    </row>
    <row r="24" spans="2:11" x14ac:dyDescent="0.25">
      <c r="G24" s="42"/>
    </row>
  </sheetData>
  <mergeCells count="1">
    <mergeCell ref="J3:K3"/>
  </mergeCells>
  <conditionalFormatting sqref="C11:C12 C33:C1048576 C1:C4 C19:C20">
    <cfRule type="containsText" dxfId="7" priority="11" operator="containsText" text="acréscimo">
      <formula>NOT(ISERROR(SEARCH("acréscimo",C1)))</formula>
    </cfRule>
    <cfRule type="containsText" dxfId="6" priority="12" operator="containsText" text="supressão">
      <formula>NOT(ISERROR(SEARCH("supressão",C1)))</formula>
    </cfRule>
  </conditionalFormatting>
  <conditionalFormatting sqref="C13">
    <cfRule type="containsText" dxfId="5" priority="5" operator="containsText" text="acréscimo">
      <formula>NOT(ISERROR(SEARCH("acréscimo",C13)))</formula>
    </cfRule>
    <cfRule type="containsText" dxfId="4" priority="6" operator="containsText" text="supressão">
      <formula>NOT(ISERROR(SEARCH("supressão",C13)))</formula>
    </cfRule>
  </conditionalFormatting>
  <conditionalFormatting sqref="C14">
    <cfRule type="containsText" dxfId="3" priority="3" operator="containsText" text="acréscimo">
      <formula>NOT(ISERROR(SEARCH("acréscimo",C14)))</formula>
    </cfRule>
    <cfRule type="containsText" dxfId="2" priority="4" operator="containsText" text="supressão">
      <formula>NOT(ISERROR(SEARCH("supressão",C14)))</formula>
    </cfRule>
  </conditionalFormatting>
  <conditionalFormatting sqref="C15:C18">
    <cfRule type="containsText" dxfId="1" priority="1" operator="containsText" text="acréscimo">
      <formula>NOT(ISERROR(SEARCH("acréscimo",C15)))</formula>
    </cfRule>
    <cfRule type="containsText" dxfId="0" priority="2" operator="containsText" text="supressão">
      <formula>NOT(ISERROR(SEARCH("supressão",C15)))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8"/>
  <sheetViews>
    <sheetView showGridLines="0" topLeftCell="A71" zoomScale="90" zoomScaleNormal="90" workbookViewId="0">
      <selection activeCell="L78" sqref="L78"/>
    </sheetView>
  </sheetViews>
  <sheetFormatPr defaultRowHeight="15" x14ac:dyDescent="0.25"/>
  <cols>
    <col min="2" max="2" width="5.28515625" bestFit="1" customWidth="1"/>
    <col min="3" max="3" width="38.28515625" bestFit="1" customWidth="1"/>
    <col min="4" max="8" width="15.85546875" customWidth="1"/>
    <col min="9" max="9" width="16.85546875" bestFit="1" customWidth="1"/>
    <col min="10" max="10" width="9.5703125" bestFit="1" customWidth="1"/>
    <col min="11" max="11" width="15.28515625" bestFit="1" customWidth="1"/>
  </cols>
  <sheetData>
    <row r="1" spans="2:9" ht="15.75" thickBot="1" x14ac:dyDescent="0.3"/>
    <row r="2" spans="2:9" ht="15.75" thickBot="1" x14ac:dyDescent="0.3">
      <c r="B2" s="154" t="s">
        <v>11</v>
      </c>
      <c r="C2" s="154"/>
      <c r="D2" s="154"/>
      <c r="E2" s="154"/>
      <c r="F2" s="154"/>
      <c r="G2" s="154"/>
    </row>
    <row r="3" spans="2:9" ht="45.75" thickBot="1" x14ac:dyDescent="0.3">
      <c r="B3" s="18" t="s">
        <v>0</v>
      </c>
      <c r="C3" s="19" t="s">
        <v>12</v>
      </c>
      <c r="D3" s="19" t="s">
        <v>13</v>
      </c>
      <c r="E3" s="19" t="s">
        <v>14</v>
      </c>
      <c r="F3" s="187" t="s">
        <v>15</v>
      </c>
      <c r="G3" s="19" t="s">
        <v>16</v>
      </c>
    </row>
    <row r="4" spans="2:9" ht="30.75" thickBot="1" x14ac:dyDescent="0.3">
      <c r="B4" s="15">
        <v>1</v>
      </c>
      <c r="C4" s="176" t="s">
        <v>108</v>
      </c>
      <c r="D4" s="175">
        <v>1</v>
      </c>
      <c r="E4" s="185">
        <v>3596.77</v>
      </c>
      <c r="F4" s="188">
        <f>E4*D4</f>
        <v>3596.77</v>
      </c>
      <c r="G4" s="186">
        <f>12*F4</f>
        <v>43161.24</v>
      </c>
    </row>
    <row r="5" spans="2:9" ht="30.75" thickBot="1" x14ac:dyDescent="0.3">
      <c r="B5" s="15">
        <v>2</v>
      </c>
      <c r="C5" s="176" t="s">
        <v>109</v>
      </c>
      <c r="D5" s="175">
        <v>2</v>
      </c>
      <c r="E5" s="185">
        <v>2850.37</v>
      </c>
      <c r="F5" s="188">
        <f t="shared" ref="F5:F7" si="0">E5*D5</f>
        <v>5700.74</v>
      </c>
      <c r="G5" s="186">
        <f t="shared" ref="G5:G7" si="1">12*F5</f>
        <v>68408.88</v>
      </c>
    </row>
    <row r="6" spans="2:9" ht="15.75" thickBot="1" x14ac:dyDescent="0.3">
      <c r="B6" s="15">
        <v>3</v>
      </c>
      <c r="C6" s="176" t="s">
        <v>110</v>
      </c>
      <c r="D6" s="175">
        <v>1</v>
      </c>
      <c r="E6" s="185">
        <v>6666.26</v>
      </c>
      <c r="F6" s="188">
        <f t="shared" si="0"/>
        <v>6666.26</v>
      </c>
      <c r="G6" s="186">
        <f t="shared" si="1"/>
        <v>79995.12</v>
      </c>
    </row>
    <row r="7" spans="2:9" ht="15.75" thickBot="1" x14ac:dyDescent="0.3">
      <c r="B7" s="15">
        <v>4</v>
      </c>
      <c r="C7" s="176" t="s">
        <v>111</v>
      </c>
      <c r="D7" s="175">
        <v>1</v>
      </c>
      <c r="E7" s="185">
        <v>6666.52</v>
      </c>
      <c r="F7" s="188">
        <f t="shared" si="0"/>
        <v>6666.52</v>
      </c>
      <c r="G7" s="186">
        <f t="shared" si="1"/>
        <v>79998.240000000005</v>
      </c>
    </row>
    <row r="8" spans="2:9" ht="15.75" thickBot="1" x14ac:dyDescent="0.3">
      <c r="B8" s="183" t="s">
        <v>1</v>
      </c>
      <c r="C8" s="184"/>
      <c r="D8" s="16">
        <f>SUM(D4:D7)</f>
        <v>5</v>
      </c>
      <c r="E8" s="17"/>
      <c r="F8" s="17">
        <f>SUM(F4:F7)</f>
        <v>22630.29</v>
      </c>
      <c r="G8" s="17">
        <f>SUM(G4:G7)</f>
        <v>271563.48</v>
      </c>
    </row>
    <row r="9" spans="2:9" ht="15.75" thickBot="1" x14ac:dyDescent="0.3"/>
    <row r="10" spans="2:9" ht="15.75" thickBot="1" x14ac:dyDescent="0.3">
      <c r="B10" s="180" t="s">
        <v>114</v>
      </c>
      <c r="C10" s="181"/>
      <c r="D10" s="181"/>
      <c r="E10" s="181"/>
      <c r="F10" s="181"/>
      <c r="G10" s="182"/>
    </row>
    <row r="11" spans="2:9" ht="45.75" thickBot="1" x14ac:dyDescent="0.3">
      <c r="B11" s="18" t="s">
        <v>0</v>
      </c>
      <c r="C11" s="19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21" t="s">
        <v>17</v>
      </c>
      <c r="I11" s="21" t="s">
        <v>18</v>
      </c>
    </row>
    <row r="12" spans="2:9" ht="30.75" thickBot="1" x14ac:dyDescent="0.3">
      <c r="B12" s="15">
        <v>1</v>
      </c>
      <c r="C12" s="176" t="s">
        <v>108</v>
      </c>
      <c r="D12" s="175">
        <v>1</v>
      </c>
      <c r="E12" s="177">
        <v>3596.77</v>
      </c>
      <c r="F12" s="17">
        <f>D12*E12</f>
        <v>3596.77</v>
      </c>
      <c r="G12" s="17">
        <f>12*F12</f>
        <v>43161.24</v>
      </c>
      <c r="H12" s="20">
        <f>F12-E4</f>
        <v>0</v>
      </c>
      <c r="I12" s="20">
        <f>G12-G4</f>
        <v>0</v>
      </c>
    </row>
    <row r="13" spans="2:9" ht="30.75" thickBot="1" x14ac:dyDescent="0.3">
      <c r="B13" s="15">
        <v>2</v>
      </c>
      <c r="C13" s="176" t="s">
        <v>109</v>
      </c>
      <c r="D13" s="175">
        <v>2</v>
      </c>
      <c r="E13" s="177">
        <v>2850.37</v>
      </c>
      <c r="F13" s="17">
        <f t="shared" ref="F13:F15" si="2">D13*E13</f>
        <v>5700.74</v>
      </c>
      <c r="G13" s="17">
        <f t="shared" ref="G13:G15" si="3">12*F13</f>
        <v>68408.88</v>
      </c>
      <c r="H13" s="20">
        <f>F13-E5</f>
        <v>2850.37</v>
      </c>
      <c r="I13" s="20">
        <f>G13-G5</f>
        <v>0</v>
      </c>
    </row>
    <row r="14" spans="2:9" ht="15.75" thickBot="1" x14ac:dyDescent="0.3">
      <c r="B14" s="15">
        <v>3</v>
      </c>
      <c r="C14" s="176" t="s">
        <v>110</v>
      </c>
      <c r="D14" s="175">
        <v>1</v>
      </c>
      <c r="E14" s="177">
        <v>7046.58</v>
      </c>
      <c r="F14" s="17">
        <f t="shared" si="2"/>
        <v>7046.58</v>
      </c>
      <c r="G14" s="17">
        <f t="shared" si="3"/>
        <v>84558.959999999992</v>
      </c>
      <c r="H14" s="20">
        <f>F14-E6</f>
        <v>380.31999999999971</v>
      </c>
      <c r="I14" s="20">
        <f>G14-G6</f>
        <v>4563.8399999999965</v>
      </c>
    </row>
    <row r="15" spans="2:9" ht="15.75" thickBot="1" x14ac:dyDescent="0.3">
      <c r="B15" s="15">
        <v>4</v>
      </c>
      <c r="C15" s="176" t="s">
        <v>111</v>
      </c>
      <c r="D15" s="175">
        <v>1</v>
      </c>
      <c r="E15" s="177">
        <v>6666.52</v>
      </c>
      <c r="F15" s="17">
        <f t="shared" si="2"/>
        <v>6666.52</v>
      </c>
      <c r="G15" s="17">
        <f t="shared" si="3"/>
        <v>79998.240000000005</v>
      </c>
      <c r="H15" s="20">
        <f>F15-E7</f>
        <v>0</v>
      </c>
      <c r="I15" s="20">
        <f>G15-G7</f>
        <v>0</v>
      </c>
    </row>
    <row r="16" spans="2:9" ht="15.75" thickBot="1" x14ac:dyDescent="0.3">
      <c r="B16" s="178" t="s">
        <v>1</v>
      </c>
      <c r="C16" s="179"/>
      <c r="D16" s="22">
        <f>SUM(D12:D15)</f>
        <v>5</v>
      </c>
      <c r="E16" s="23"/>
      <c r="F16" s="23">
        <f>SUM(F12:F15)</f>
        <v>23010.61</v>
      </c>
      <c r="G16" s="23">
        <f>SUM(G12:G15)</f>
        <v>276127.32</v>
      </c>
      <c r="H16" s="20">
        <f>SUM(H12:H15)</f>
        <v>3230.6899999999996</v>
      </c>
      <c r="I16" s="20">
        <f>SUM(I12:I15)</f>
        <v>4563.8399999999965</v>
      </c>
    </row>
    <row r="17" spans="2:9" s="1" customFormat="1" ht="15.75" thickBot="1" x14ac:dyDescent="0.3"/>
    <row r="18" spans="2:9" ht="15.75" thickBot="1" x14ac:dyDescent="0.3">
      <c r="B18" s="180" t="s">
        <v>115</v>
      </c>
      <c r="C18" s="181"/>
      <c r="D18" s="181"/>
      <c r="E18" s="181"/>
      <c r="F18" s="181"/>
      <c r="G18" s="182"/>
    </row>
    <row r="19" spans="2:9" ht="45.75" thickBot="1" x14ac:dyDescent="0.3">
      <c r="B19" s="18" t="s">
        <v>0</v>
      </c>
      <c r="C19" s="19" t="s">
        <v>12</v>
      </c>
      <c r="D19" s="19" t="s">
        <v>13</v>
      </c>
      <c r="E19" s="19" t="s">
        <v>14</v>
      </c>
      <c r="F19" s="19" t="s">
        <v>15</v>
      </c>
      <c r="G19" s="19" t="s">
        <v>16</v>
      </c>
      <c r="H19" s="21" t="s">
        <v>17</v>
      </c>
      <c r="I19" s="21" t="s">
        <v>18</v>
      </c>
    </row>
    <row r="20" spans="2:9" ht="30.75" thickBot="1" x14ac:dyDescent="0.3">
      <c r="B20" s="15">
        <v>1</v>
      </c>
      <c r="C20" s="176" t="s">
        <v>108</v>
      </c>
      <c r="D20" s="175">
        <v>1</v>
      </c>
      <c r="E20" s="177">
        <v>3749.12</v>
      </c>
      <c r="F20" s="17">
        <f>E20*D20</f>
        <v>3749.12</v>
      </c>
      <c r="G20" s="17">
        <f>12*F20</f>
        <v>44989.440000000002</v>
      </c>
      <c r="H20" s="20">
        <f>F20-F12</f>
        <v>152.34999999999991</v>
      </c>
      <c r="I20" s="20">
        <f>G20-G12</f>
        <v>1828.2000000000044</v>
      </c>
    </row>
    <row r="21" spans="2:9" ht="30.75" thickBot="1" x14ac:dyDescent="0.3">
      <c r="B21" s="15">
        <v>2</v>
      </c>
      <c r="C21" s="176" t="s">
        <v>109</v>
      </c>
      <c r="D21" s="175">
        <v>2</v>
      </c>
      <c r="E21" s="177">
        <v>2968.04</v>
      </c>
      <c r="F21" s="17">
        <f t="shared" ref="F21:F23" si="4">E21*D21</f>
        <v>5936.08</v>
      </c>
      <c r="G21" s="17">
        <f t="shared" ref="G21:G23" si="5">12*F21</f>
        <v>71232.959999999992</v>
      </c>
      <c r="H21" s="20">
        <f>F21-F13</f>
        <v>235.34000000000015</v>
      </c>
      <c r="I21" s="20">
        <f>G21-G13</f>
        <v>2824.0799999999872</v>
      </c>
    </row>
    <row r="22" spans="2:9" ht="15.75" thickBot="1" x14ac:dyDescent="0.3">
      <c r="B22" s="15">
        <v>3</v>
      </c>
      <c r="C22" s="176" t="s">
        <v>110</v>
      </c>
      <c r="D22" s="175">
        <v>1</v>
      </c>
      <c r="E22" s="177">
        <v>7363.46</v>
      </c>
      <c r="F22" s="17">
        <f t="shared" si="4"/>
        <v>7363.46</v>
      </c>
      <c r="G22" s="17">
        <f t="shared" si="5"/>
        <v>88361.52</v>
      </c>
      <c r="H22" s="20">
        <f>F22-F14</f>
        <v>316.88000000000011</v>
      </c>
      <c r="I22" s="20">
        <f>G22-G14</f>
        <v>3802.5600000000122</v>
      </c>
    </row>
    <row r="23" spans="2:9" ht="15.75" thickBot="1" x14ac:dyDescent="0.3">
      <c r="B23" s="15">
        <v>4</v>
      </c>
      <c r="C23" s="176" t="s">
        <v>111</v>
      </c>
      <c r="D23" s="175">
        <v>1</v>
      </c>
      <c r="E23" s="177">
        <v>6965.94</v>
      </c>
      <c r="F23" s="17">
        <f t="shared" si="4"/>
        <v>6965.94</v>
      </c>
      <c r="G23" s="17">
        <f t="shared" si="5"/>
        <v>83591.28</v>
      </c>
      <c r="H23" s="20">
        <f>F23-F15</f>
        <v>299.41999999999916</v>
      </c>
      <c r="I23" s="20">
        <f>G23-G15</f>
        <v>3593.0399999999936</v>
      </c>
    </row>
    <row r="24" spans="2:9" ht="15.75" thickBot="1" x14ac:dyDescent="0.3">
      <c r="B24" s="178" t="s">
        <v>1</v>
      </c>
      <c r="C24" s="179"/>
      <c r="D24" s="22">
        <f>SUM(D20:D23)</f>
        <v>5</v>
      </c>
      <c r="E24" s="23"/>
      <c r="F24" s="23">
        <f>SUM(F20:F23)</f>
        <v>24014.6</v>
      </c>
      <c r="G24" s="23">
        <f>SUM(G20:G23)</f>
        <v>288175.19999999995</v>
      </c>
      <c r="H24" s="20">
        <f>F24-F16</f>
        <v>1003.989999999998</v>
      </c>
      <c r="I24" s="20">
        <f>G24-G16</f>
        <v>12047.879999999946</v>
      </c>
    </row>
    <row r="25" spans="2:9" x14ac:dyDescent="0.25">
      <c r="F25" s="24">
        <f>F24-F16</f>
        <v>1003.989999999998</v>
      </c>
      <c r="G25" s="24">
        <f>G24-G16</f>
        <v>12047.879999999946</v>
      </c>
    </row>
    <row r="26" spans="2:9" ht="15.75" thickBot="1" x14ac:dyDescent="0.3"/>
    <row r="27" spans="2:9" ht="15.75" thickBot="1" x14ac:dyDescent="0.3">
      <c r="B27" s="180" t="s">
        <v>112</v>
      </c>
      <c r="C27" s="181"/>
      <c r="D27" s="181"/>
      <c r="E27" s="181"/>
      <c r="F27" s="181"/>
      <c r="G27" s="182"/>
    </row>
    <row r="28" spans="2:9" ht="15.75" thickBot="1" x14ac:dyDescent="0.3">
      <c r="B28" s="151" t="s">
        <v>116</v>
      </c>
      <c r="C28" s="152"/>
      <c r="D28" s="152"/>
      <c r="E28" s="152"/>
      <c r="F28" s="152"/>
      <c r="G28" s="153"/>
    </row>
    <row r="29" spans="2:9" ht="45.75" thickBot="1" x14ac:dyDescent="0.3">
      <c r="B29" s="18" t="s">
        <v>0</v>
      </c>
      <c r="C29" s="19" t="s">
        <v>12</v>
      </c>
      <c r="D29" s="19" t="s">
        <v>13</v>
      </c>
      <c r="E29" s="19" t="s">
        <v>14</v>
      </c>
      <c r="F29" s="19" t="s">
        <v>15</v>
      </c>
      <c r="G29" s="19" t="s">
        <v>16</v>
      </c>
      <c r="H29" s="21" t="s">
        <v>17</v>
      </c>
      <c r="I29" s="21" t="s">
        <v>18</v>
      </c>
    </row>
    <row r="30" spans="2:9" ht="30.75" thickBot="1" x14ac:dyDescent="0.3">
      <c r="B30" s="25">
        <v>1</v>
      </c>
      <c r="C30" s="176" t="s">
        <v>108</v>
      </c>
      <c r="D30" s="175">
        <v>1</v>
      </c>
      <c r="E30" s="177">
        <v>3767.28</v>
      </c>
      <c r="F30" s="17">
        <f>D30*E30</f>
        <v>3767.28</v>
      </c>
      <c r="G30" s="17">
        <f>12*F30</f>
        <v>45207.360000000001</v>
      </c>
      <c r="H30" s="20">
        <f>F30-F20</f>
        <v>18.160000000000309</v>
      </c>
      <c r="I30" s="20">
        <f>G30-G20</f>
        <v>217.91999999999825</v>
      </c>
    </row>
    <row r="31" spans="2:9" ht="30.75" thickBot="1" x14ac:dyDescent="0.3">
      <c r="B31" s="189">
        <v>2</v>
      </c>
      <c r="C31" s="176" t="s">
        <v>109</v>
      </c>
      <c r="D31" s="175">
        <v>2</v>
      </c>
      <c r="E31" s="177">
        <v>2956.29</v>
      </c>
      <c r="F31" s="17">
        <f t="shared" ref="F31:F33" si="6">D31*E31</f>
        <v>5912.58</v>
      </c>
      <c r="G31" s="17">
        <f t="shared" ref="G31:G33" si="7">12*F31</f>
        <v>70950.959999999992</v>
      </c>
      <c r="H31" s="20">
        <f>F31-F21</f>
        <v>-23.5</v>
      </c>
      <c r="I31" s="20">
        <f>G31-G21</f>
        <v>-282</v>
      </c>
    </row>
    <row r="32" spans="2:9" ht="15.75" thickBot="1" x14ac:dyDescent="0.3">
      <c r="B32" s="190">
        <v>3</v>
      </c>
      <c r="C32" s="176" t="s">
        <v>110</v>
      </c>
      <c r="D32" s="175">
        <v>1</v>
      </c>
      <c r="E32" s="177">
        <v>7331.1</v>
      </c>
      <c r="F32" s="26">
        <f t="shared" si="6"/>
        <v>7331.1</v>
      </c>
      <c r="G32" s="26">
        <f t="shared" si="7"/>
        <v>87973.200000000012</v>
      </c>
      <c r="H32" s="20">
        <f>F32-F22</f>
        <v>-32.359999999999673</v>
      </c>
      <c r="I32" s="20">
        <f>G32-G22</f>
        <v>-388.31999999999243</v>
      </c>
    </row>
    <row r="33" spans="2:9" ht="15.75" thickBot="1" x14ac:dyDescent="0.3">
      <c r="B33" s="25">
        <v>4</v>
      </c>
      <c r="C33" s="176" t="s">
        <v>111</v>
      </c>
      <c r="D33" s="175">
        <v>1</v>
      </c>
      <c r="E33" s="177">
        <v>6934.88</v>
      </c>
      <c r="F33" s="17">
        <f t="shared" si="6"/>
        <v>6934.88</v>
      </c>
      <c r="G33" s="17">
        <f t="shared" si="7"/>
        <v>83218.559999999998</v>
      </c>
      <c r="H33" s="20">
        <f>F33-F23</f>
        <v>-31.059999999999491</v>
      </c>
      <c r="I33" s="20">
        <f>G33-G23</f>
        <v>-372.72000000000116</v>
      </c>
    </row>
    <row r="34" spans="2:9" ht="15.75" thickBot="1" x14ac:dyDescent="0.3">
      <c r="B34" s="25"/>
      <c r="C34" s="28"/>
      <c r="D34" s="28"/>
      <c r="E34" s="29"/>
      <c r="F34" s="29"/>
      <c r="G34" s="29"/>
      <c r="H34" s="30"/>
      <c r="I34" s="30"/>
    </row>
    <row r="35" spans="2:9" ht="15.75" thickBot="1" x14ac:dyDescent="0.3">
      <c r="B35" s="25"/>
      <c r="C35" s="16"/>
      <c r="D35" s="16"/>
      <c r="E35" s="17"/>
      <c r="F35" s="17"/>
      <c r="G35" s="17"/>
      <c r="H35" s="20"/>
      <c r="I35" s="20"/>
    </row>
    <row r="36" spans="2:9" ht="15.75" thickBot="1" x14ac:dyDescent="0.3">
      <c r="B36" s="25"/>
      <c r="C36" s="16"/>
      <c r="D36" s="16"/>
      <c r="E36" s="17"/>
      <c r="F36" s="17"/>
      <c r="G36" s="17"/>
      <c r="H36" s="20"/>
      <c r="I36" s="20"/>
    </row>
    <row r="37" spans="2:9" ht="15.75" thickBot="1" x14ac:dyDescent="0.3">
      <c r="B37" s="25"/>
      <c r="C37" s="16"/>
      <c r="D37" s="16"/>
      <c r="E37" s="17"/>
      <c r="F37" s="17"/>
      <c r="G37" s="17"/>
      <c r="H37" s="20"/>
      <c r="I37" s="20"/>
    </row>
    <row r="38" spans="2:9" ht="15.75" customHeight="1" thickBot="1" x14ac:dyDescent="0.3">
      <c r="B38" s="25"/>
      <c r="C38" s="16"/>
      <c r="D38" s="16"/>
      <c r="E38" s="17"/>
      <c r="F38" s="17"/>
      <c r="G38" s="17"/>
      <c r="H38" s="20"/>
      <c r="I38" s="20"/>
    </row>
    <row r="39" spans="2:9" ht="15.75" thickBot="1" x14ac:dyDescent="0.3">
      <c r="B39" s="149"/>
      <c r="C39" s="16"/>
      <c r="D39" s="16"/>
      <c r="E39" s="17"/>
      <c r="F39" s="17"/>
      <c r="G39" s="17"/>
      <c r="H39" s="155"/>
      <c r="I39" s="155"/>
    </row>
    <row r="40" spans="2:9" ht="15.75" thickBot="1" x14ac:dyDescent="0.3">
      <c r="B40" s="150"/>
      <c r="C40" s="16"/>
      <c r="D40" s="16"/>
      <c r="E40" s="17"/>
      <c r="F40" s="17"/>
      <c r="G40" s="17"/>
      <c r="H40" s="155"/>
      <c r="I40" s="155"/>
    </row>
    <row r="41" spans="2:9" ht="15.75" thickBot="1" x14ac:dyDescent="0.3">
      <c r="B41" s="178" t="s">
        <v>1</v>
      </c>
      <c r="C41" s="179"/>
      <c r="D41" s="22">
        <f>SUM(D30:D38)</f>
        <v>5</v>
      </c>
      <c r="E41" s="23"/>
      <c r="F41" s="23">
        <f>SUM(F30:F40)</f>
        <v>23945.84</v>
      </c>
      <c r="G41" s="23">
        <f>SUM(G30:G40)</f>
        <v>287350.08</v>
      </c>
      <c r="H41" s="20">
        <f>F41-F24</f>
        <v>-68.759999999998399</v>
      </c>
      <c r="I41" s="20">
        <f>G41-G24</f>
        <v>-825.11999999993714</v>
      </c>
    </row>
    <row r="42" spans="2:9" x14ac:dyDescent="0.25">
      <c r="F42" s="27">
        <f>F41-F24</f>
        <v>-68.759999999998399</v>
      </c>
      <c r="G42" s="27">
        <f>G41-G24</f>
        <v>-825.11999999993714</v>
      </c>
    </row>
    <row r="43" spans="2:9" ht="15.75" thickBot="1" x14ac:dyDescent="0.3">
      <c r="H43" s="27"/>
    </row>
    <row r="44" spans="2:9" ht="15.75" thickBot="1" x14ac:dyDescent="0.3">
      <c r="B44" s="151" t="s">
        <v>117</v>
      </c>
      <c r="C44" s="152"/>
      <c r="D44" s="152"/>
      <c r="E44" s="152"/>
      <c r="F44" s="152"/>
      <c r="G44" s="153"/>
    </row>
    <row r="45" spans="2:9" ht="45.75" thickBot="1" x14ac:dyDescent="0.3">
      <c r="B45" s="18" t="s">
        <v>0</v>
      </c>
      <c r="C45" s="19" t="s">
        <v>12</v>
      </c>
      <c r="D45" s="19" t="s">
        <v>13</v>
      </c>
      <c r="E45" s="19" t="s">
        <v>14</v>
      </c>
      <c r="F45" s="19" t="s">
        <v>15</v>
      </c>
      <c r="G45" s="19" t="s">
        <v>16</v>
      </c>
      <c r="H45" s="21" t="s">
        <v>17</v>
      </c>
      <c r="I45" s="21" t="s">
        <v>18</v>
      </c>
    </row>
    <row r="46" spans="2:9" ht="30.75" thickBot="1" x14ac:dyDescent="0.3">
      <c r="B46" s="31">
        <v>1</v>
      </c>
      <c r="C46" s="176" t="s">
        <v>108</v>
      </c>
      <c r="D46" s="175">
        <v>1</v>
      </c>
      <c r="E46" s="177">
        <v>3772.25</v>
      </c>
      <c r="F46" s="29">
        <f>D46*E46</f>
        <v>3772.25</v>
      </c>
      <c r="G46" s="29">
        <f>12*F46</f>
        <v>45267</v>
      </c>
      <c r="H46" s="30">
        <f>F46-F30</f>
        <v>4.9699999999997999</v>
      </c>
      <c r="I46" s="30">
        <f>G46-G30</f>
        <v>59.639999999999418</v>
      </c>
    </row>
    <row r="47" spans="2:9" ht="30.75" thickBot="1" x14ac:dyDescent="0.3">
      <c r="B47" s="145">
        <v>2</v>
      </c>
      <c r="C47" s="176" t="s">
        <v>109</v>
      </c>
      <c r="D47" s="175">
        <v>2</v>
      </c>
      <c r="E47" s="177">
        <v>2956.29</v>
      </c>
      <c r="F47" s="29">
        <f t="shared" ref="F47:F49" si="8">D47*E47</f>
        <v>5912.58</v>
      </c>
      <c r="G47" s="29">
        <f t="shared" ref="G47:G49" si="9">12*F47</f>
        <v>70950.959999999992</v>
      </c>
      <c r="H47" s="30">
        <f>F47-F31</f>
        <v>0</v>
      </c>
      <c r="I47" s="30">
        <f>G47-G31</f>
        <v>0</v>
      </c>
    </row>
    <row r="48" spans="2:9" ht="15.75" thickBot="1" x14ac:dyDescent="0.3">
      <c r="B48" s="145">
        <v>3</v>
      </c>
      <c r="C48" s="176" t="s">
        <v>110</v>
      </c>
      <c r="D48" s="175">
        <v>1</v>
      </c>
      <c r="E48" s="177">
        <v>7331.1</v>
      </c>
      <c r="F48" s="29">
        <f t="shared" si="8"/>
        <v>7331.1</v>
      </c>
      <c r="G48" s="29">
        <f t="shared" si="9"/>
        <v>87973.200000000012</v>
      </c>
      <c r="H48" s="30">
        <f>F48-F32</f>
        <v>0</v>
      </c>
      <c r="I48" s="30">
        <f>G48-G32</f>
        <v>0</v>
      </c>
    </row>
    <row r="49" spans="2:9" ht="15.75" thickBot="1" x14ac:dyDescent="0.3">
      <c r="B49" s="145">
        <v>4</v>
      </c>
      <c r="C49" s="176" t="s">
        <v>111</v>
      </c>
      <c r="D49" s="175">
        <v>1</v>
      </c>
      <c r="E49" s="177">
        <v>6934.88</v>
      </c>
      <c r="F49" s="29">
        <f t="shared" si="8"/>
        <v>6934.88</v>
      </c>
      <c r="G49" s="29">
        <f t="shared" si="9"/>
        <v>83218.559999999998</v>
      </c>
      <c r="H49" s="30">
        <f>F49-F33</f>
        <v>0</v>
      </c>
      <c r="I49" s="30">
        <f>G49-G33</f>
        <v>0</v>
      </c>
    </row>
    <row r="50" spans="2:9" ht="15.75" thickBot="1" x14ac:dyDescent="0.3">
      <c r="B50" s="178" t="s">
        <v>1</v>
      </c>
      <c r="C50" s="179"/>
      <c r="D50" s="22">
        <f>SUM(D46:D49)</f>
        <v>5</v>
      </c>
      <c r="E50" s="23"/>
      <c r="F50" s="23">
        <f>SUM(F46:F49)</f>
        <v>23950.81</v>
      </c>
      <c r="G50" s="23">
        <f>SUM(G46:G49)</f>
        <v>287409.71999999997</v>
      </c>
      <c r="H50" s="20">
        <f>SUM(H46:H49)</f>
        <v>4.9699999999997999</v>
      </c>
      <c r="I50" s="20">
        <f>SUM(I46:I49)</f>
        <v>59.639999999999418</v>
      </c>
    </row>
    <row r="51" spans="2:9" x14ac:dyDescent="0.25">
      <c r="F51" s="27">
        <f>F50-F41</f>
        <v>4.9700000000011642</v>
      </c>
      <c r="G51" s="27">
        <f>G50-G41</f>
        <v>59.639999999955762</v>
      </c>
    </row>
    <row r="52" spans="2:9" ht="15.75" thickBot="1" x14ac:dyDescent="0.3"/>
    <row r="53" spans="2:9" ht="15.75" thickBot="1" x14ac:dyDescent="0.3">
      <c r="B53" s="151" t="s">
        <v>121</v>
      </c>
      <c r="C53" s="152"/>
      <c r="D53" s="152"/>
      <c r="E53" s="152"/>
      <c r="F53" s="152"/>
      <c r="G53" s="153"/>
    </row>
    <row r="54" spans="2:9" ht="45.75" thickBot="1" x14ac:dyDescent="0.3">
      <c r="B54" s="18" t="s">
        <v>0</v>
      </c>
      <c r="C54" s="19" t="s">
        <v>12</v>
      </c>
      <c r="D54" s="19" t="s">
        <v>13</v>
      </c>
      <c r="E54" s="19" t="s">
        <v>14</v>
      </c>
      <c r="F54" s="19" t="s">
        <v>15</v>
      </c>
      <c r="G54" s="19" t="s">
        <v>16</v>
      </c>
      <c r="H54" s="21" t="s">
        <v>17</v>
      </c>
      <c r="I54" s="21" t="s">
        <v>18</v>
      </c>
    </row>
    <row r="55" spans="2:9" ht="30.75" thickBot="1" x14ac:dyDescent="0.3">
      <c r="B55" s="31">
        <v>1</v>
      </c>
      <c r="C55" s="176" t="s">
        <v>108</v>
      </c>
      <c r="D55" s="175">
        <v>1</v>
      </c>
      <c r="E55" s="177">
        <v>3742.62</v>
      </c>
      <c r="F55" s="29">
        <f t="shared" ref="F55:F58" si="10">D55*E55</f>
        <v>3742.62</v>
      </c>
      <c r="G55" s="29">
        <f>12*F55</f>
        <v>44911.44</v>
      </c>
      <c r="H55" s="30">
        <f>F55-F46</f>
        <v>-29.630000000000109</v>
      </c>
      <c r="I55" s="30">
        <f>G55-G46</f>
        <v>-355.55999999999767</v>
      </c>
    </row>
    <row r="56" spans="2:9" ht="30.75" thickBot="1" x14ac:dyDescent="0.3">
      <c r="B56" s="145">
        <v>2</v>
      </c>
      <c r="C56" s="176" t="s">
        <v>109</v>
      </c>
      <c r="D56" s="175">
        <v>2</v>
      </c>
      <c r="E56" s="177">
        <v>2934.42</v>
      </c>
      <c r="F56" s="29">
        <f t="shared" si="10"/>
        <v>5868.84</v>
      </c>
      <c r="G56" s="29">
        <f t="shared" ref="G56:G58" si="11">12*F56</f>
        <v>70426.080000000002</v>
      </c>
      <c r="H56" s="30">
        <f>F56-F47</f>
        <v>-43.739999999999782</v>
      </c>
      <c r="I56" s="30">
        <f>G56-G47</f>
        <v>-524.8799999999901</v>
      </c>
    </row>
    <row r="57" spans="2:9" ht="15.75" customHeight="1" thickBot="1" x14ac:dyDescent="0.3">
      <c r="B57" s="145">
        <v>3</v>
      </c>
      <c r="C57" s="176" t="s">
        <v>110</v>
      </c>
      <c r="D57" s="175">
        <v>1</v>
      </c>
      <c r="E57" s="177">
        <v>7271.6</v>
      </c>
      <c r="F57" s="29">
        <f t="shared" si="10"/>
        <v>7271.6</v>
      </c>
      <c r="G57" s="29">
        <f t="shared" si="11"/>
        <v>87259.200000000012</v>
      </c>
      <c r="H57" s="30">
        <f>F57-F48</f>
        <v>-59.5</v>
      </c>
      <c r="I57" s="30">
        <f>G57-G48</f>
        <v>-714</v>
      </c>
    </row>
    <row r="58" spans="2:9" ht="15.75" thickBot="1" x14ac:dyDescent="0.3">
      <c r="B58" s="145">
        <v>4</v>
      </c>
      <c r="C58" s="176" t="s">
        <v>111</v>
      </c>
      <c r="D58" s="175">
        <v>1</v>
      </c>
      <c r="E58" s="177">
        <v>6877.88</v>
      </c>
      <c r="F58" s="29">
        <f t="shared" si="10"/>
        <v>6877.88</v>
      </c>
      <c r="G58" s="29">
        <f t="shared" si="11"/>
        <v>82534.559999999998</v>
      </c>
      <c r="H58" s="30">
        <f>F58-F49</f>
        <v>-57</v>
      </c>
      <c r="I58" s="30">
        <f>G58-G49</f>
        <v>-684</v>
      </c>
    </row>
    <row r="59" spans="2:9" ht="15.75" customHeight="1" thickBot="1" x14ac:dyDescent="0.3">
      <c r="B59" s="178" t="s">
        <v>1</v>
      </c>
      <c r="C59" s="179"/>
      <c r="D59" s="22">
        <v>5</v>
      </c>
      <c r="E59" s="23"/>
      <c r="F59" s="23">
        <f>SUM(F55:F58)</f>
        <v>23760.94</v>
      </c>
      <c r="G59" s="23">
        <f>SUM(G55:G58)</f>
        <v>285131.28000000003</v>
      </c>
      <c r="H59" s="20">
        <f>SUM(H55:H58)</f>
        <v>-189.86999999999989</v>
      </c>
      <c r="I59" s="20">
        <f>SUM(I55:I58)</f>
        <v>-2278.4399999999878</v>
      </c>
    </row>
    <row r="60" spans="2:9" x14ac:dyDescent="0.25">
      <c r="F60" s="27">
        <f>F59-F50</f>
        <v>-189.87000000000262</v>
      </c>
      <c r="G60" s="27">
        <f>G59-G50</f>
        <v>-2278.4399999999441</v>
      </c>
    </row>
    <row r="61" spans="2:9" ht="15.75" thickBot="1" x14ac:dyDescent="0.3"/>
    <row r="62" spans="2:9" ht="15.75" thickBot="1" x14ac:dyDescent="0.3">
      <c r="B62" s="180" t="s">
        <v>113</v>
      </c>
      <c r="C62" s="181"/>
      <c r="D62" s="181"/>
      <c r="E62" s="181"/>
      <c r="F62" s="181"/>
      <c r="G62" s="182"/>
    </row>
    <row r="63" spans="2:9" ht="15.75" thickBot="1" x14ac:dyDescent="0.3">
      <c r="B63" s="151" t="s">
        <v>118</v>
      </c>
      <c r="C63" s="152"/>
      <c r="D63" s="152"/>
      <c r="E63" s="152"/>
      <c r="F63" s="152"/>
      <c r="G63" s="153"/>
    </row>
    <row r="64" spans="2:9" ht="45.75" thickBot="1" x14ac:dyDescent="0.3">
      <c r="B64" s="18" t="s">
        <v>0</v>
      </c>
      <c r="C64" s="19" t="s">
        <v>12</v>
      </c>
      <c r="D64" s="19" t="s">
        <v>13</v>
      </c>
      <c r="E64" s="19" t="s">
        <v>21</v>
      </c>
      <c r="F64" s="19" t="s">
        <v>22</v>
      </c>
      <c r="G64" s="19" t="s">
        <v>23</v>
      </c>
      <c r="H64" s="21" t="s">
        <v>17</v>
      </c>
      <c r="I64" s="21" t="s">
        <v>18</v>
      </c>
    </row>
    <row r="65" spans="2:11" ht="30.75" thickBot="1" x14ac:dyDescent="0.3">
      <c r="B65" s="175">
        <v>1</v>
      </c>
      <c r="C65" s="176" t="s">
        <v>108</v>
      </c>
      <c r="D65" s="175">
        <v>1</v>
      </c>
      <c r="E65" s="177">
        <v>3885.02</v>
      </c>
      <c r="F65" s="34">
        <f t="shared" ref="F65:F68" si="12">D65*E65</f>
        <v>3885.02</v>
      </c>
      <c r="G65" s="34">
        <f>12*F65</f>
        <v>46620.24</v>
      </c>
      <c r="H65" s="30">
        <f>F65-F55</f>
        <v>142.40000000000009</v>
      </c>
      <c r="I65" s="30">
        <f>G65-G55</f>
        <v>1708.7999999999956</v>
      </c>
      <c r="K65" s="38"/>
    </row>
    <row r="66" spans="2:11" ht="30.75" thickBot="1" x14ac:dyDescent="0.3">
      <c r="B66" s="175">
        <v>2</v>
      </c>
      <c r="C66" s="176" t="s">
        <v>109</v>
      </c>
      <c r="D66" s="175">
        <v>2</v>
      </c>
      <c r="E66" s="177">
        <v>3075.91</v>
      </c>
      <c r="F66" s="34">
        <f t="shared" si="12"/>
        <v>6151.82</v>
      </c>
      <c r="G66" s="34">
        <f t="shared" ref="G66:G68" si="13">12*F66</f>
        <v>73821.84</v>
      </c>
      <c r="H66" s="30">
        <f>F66-F56</f>
        <v>282.97999999999956</v>
      </c>
      <c r="I66" s="30">
        <f>G66-G56</f>
        <v>3395.7599999999948</v>
      </c>
      <c r="K66" s="38"/>
    </row>
    <row r="67" spans="2:11" ht="15.75" thickBot="1" x14ac:dyDescent="0.3">
      <c r="B67" s="175">
        <v>3</v>
      </c>
      <c r="C67" s="176" t="s">
        <v>110</v>
      </c>
      <c r="D67" s="175">
        <v>1</v>
      </c>
      <c r="E67" s="177">
        <v>7656.16</v>
      </c>
      <c r="F67" s="34">
        <f t="shared" si="12"/>
        <v>7656.16</v>
      </c>
      <c r="G67" s="34">
        <f t="shared" si="13"/>
        <v>91873.919999999998</v>
      </c>
      <c r="H67" s="30">
        <f>F67-F57</f>
        <v>384.55999999999949</v>
      </c>
      <c r="I67" s="30">
        <f>G67-G57</f>
        <v>4614.7199999999866</v>
      </c>
      <c r="K67" s="38"/>
    </row>
    <row r="68" spans="2:11" ht="15.75" thickBot="1" x14ac:dyDescent="0.3">
      <c r="B68" s="175">
        <v>4</v>
      </c>
      <c r="C68" s="176" t="s">
        <v>111</v>
      </c>
      <c r="D68" s="175">
        <v>1</v>
      </c>
      <c r="E68" s="177">
        <v>7243.52</v>
      </c>
      <c r="F68" s="34">
        <f t="shared" si="12"/>
        <v>7243.52</v>
      </c>
      <c r="G68" s="34">
        <f t="shared" si="13"/>
        <v>86922.240000000005</v>
      </c>
      <c r="H68" s="30">
        <f>F68-F58</f>
        <v>365.64000000000033</v>
      </c>
      <c r="I68" s="30">
        <f>G68-G58</f>
        <v>4387.6800000000076</v>
      </c>
      <c r="K68" s="38"/>
    </row>
    <row r="69" spans="2:11" ht="15.75" thickBot="1" x14ac:dyDescent="0.3">
      <c r="B69" s="178" t="s">
        <v>1</v>
      </c>
      <c r="C69" s="179"/>
      <c r="D69" s="32">
        <f>SUM(D65:D68)</f>
        <v>5</v>
      </c>
      <c r="E69" s="35"/>
      <c r="F69" s="35">
        <f>SUM(F65:F68)</f>
        <v>24936.52</v>
      </c>
      <c r="G69" s="35">
        <f>SUM(G65:G68)</f>
        <v>299238.24</v>
      </c>
      <c r="H69" s="20">
        <f>SUM(H65:H68)</f>
        <v>1175.5799999999995</v>
      </c>
      <c r="I69" s="20">
        <f>SUM(I65:I68)</f>
        <v>14106.959999999985</v>
      </c>
      <c r="K69" s="38"/>
    </row>
    <row r="70" spans="2:11" x14ac:dyDescent="0.25">
      <c r="E70" s="36"/>
      <c r="F70" s="36">
        <f>F69-F59</f>
        <v>1175.5800000000017</v>
      </c>
      <c r="G70" s="36">
        <f>G69-G59</f>
        <v>14106.959999999963</v>
      </c>
    </row>
    <row r="71" spans="2:11" ht="15.75" thickBot="1" x14ac:dyDescent="0.3"/>
    <row r="72" spans="2:11" ht="15.75" thickBot="1" x14ac:dyDescent="0.3">
      <c r="B72" s="151" t="s">
        <v>119</v>
      </c>
      <c r="C72" s="152"/>
      <c r="D72" s="152"/>
      <c r="E72" s="152"/>
      <c r="F72" s="152"/>
      <c r="G72" s="153"/>
    </row>
    <row r="73" spans="2:11" ht="45.75" thickBot="1" x14ac:dyDescent="0.3">
      <c r="B73" s="18" t="s">
        <v>0</v>
      </c>
      <c r="C73" s="19" t="s">
        <v>12</v>
      </c>
      <c r="D73" s="19" t="s">
        <v>13</v>
      </c>
      <c r="E73" s="19" t="s">
        <v>21</v>
      </c>
      <c r="F73" s="19" t="s">
        <v>22</v>
      </c>
      <c r="G73" s="19" t="s">
        <v>23</v>
      </c>
      <c r="H73" s="21" t="s">
        <v>17</v>
      </c>
      <c r="I73" s="21" t="s">
        <v>18</v>
      </c>
    </row>
    <row r="74" spans="2:11" ht="30.75" thickBot="1" x14ac:dyDescent="0.3">
      <c r="B74" s="175">
        <v>1</v>
      </c>
      <c r="C74" s="176" t="s">
        <v>108</v>
      </c>
      <c r="D74" s="175">
        <v>1</v>
      </c>
      <c r="E74" s="177">
        <v>3889.98</v>
      </c>
      <c r="F74" s="34">
        <f t="shared" ref="F74:F77" si="14">D74*E74</f>
        <v>3889.98</v>
      </c>
      <c r="G74" s="34">
        <f>12*F74</f>
        <v>46679.76</v>
      </c>
      <c r="H74" s="30">
        <f>F74-F65</f>
        <v>4.9600000000000364</v>
      </c>
      <c r="I74" s="30">
        <f>G74-G65</f>
        <v>59.520000000004075</v>
      </c>
      <c r="K74" s="37"/>
    </row>
    <row r="75" spans="2:11" ht="30.75" thickBot="1" x14ac:dyDescent="0.3">
      <c r="B75" s="175">
        <v>2</v>
      </c>
      <c r="C75" s="176" t="s">
        <v>109</v>
      </c>
      <c r="D75" s="175">
        <v>2</v>
      </c>
      <c r="E75" s="177">
        <v>3075.91</v>
      </c>
      <c r="F75" s="34">
        <f t="shared" si="14"/>
        <v>6151.82</v>
      </c>
      <c r="G75" s="34">
        <f t="shared" ref="G75:G77" si="15">12*F75</f>
        <v>73821.84</v>
      </c>
      <c r="H75" s="30">
        <f>F75-F66</f>
        <v>0</v>
      </c>
      <c r="I75" s="30">
        <f>G75-G66</f>
        <v>0</v>
      </c>
      <c r="J75" s="36"/>
      <c r="K75" s="39"/>
    </row>
    <row r="76" spans="2:11" ht="15.75" thickBot="1" x14ac:dyDescent="0.3">
      <c r="B76" s="175">
        <v>3</v>
      </c>
      <c r="C76" s="176" t="s">
        <v>110</v>
      </c>
      <c r="D76" s="175">
        <v>1</v>
      </c>
      <c r="E76" s="177">
        <v>7656.16</v>
      </c>
      <c r="F76" s="34">
        <f t="shared" si="14"/>
        <v>7656.16</v>
      </c>
      <c r="G76" s="34">
        <f t="shared" si="15"/>
        <v>91873.919999999998</v>
      </c>
      <c r="H76" s="30">
        <f>F76-F67</f>
        <v>0</v>
      </c>
      <c r="I76" s="30">
        <f>G76-G67</f>
        <v>0</v>
      </c>
      <c r="J76" s="36"/>
      <c r="K76" s="39"/>
    </row>
    <row r="77" spans="2:11" ht="15.75" thickBot="1" x14ac:dyDescent="0.3">
      <c r="B77" s="175">
        <v>4</v>
      </c>
      <c r="C77" s="176" t="s">
        <v>111</v>
      </c>
      <c r="D77" s="175">
        <v>1</v>
      </c>
      <c r="E77" s="177">
        <v>7243.52</v>
      </c>
      <c r="F77" s="34">
        <f t="shared" si="14"/>
        <v>7243.52</v>
      </c>
      <c r="G77" s="34">
        <f t="shared" si="15"/>
        <v>86922.240000000005</v>
      </c>
      <c r="H77" s="30">
        <f>F77-F68</f>
        <v>0</v>
      </c>
      <c r="I77" s="30">
        <f>G77-G68</f>
        <v>0</v>
      </c>
      <c r="K77" s="37"/>
    </row>
    <row r="78" spans="2:11" ht="15.75" thickBot="1" x14ac:dyDescent="0.3">
      <c r="B78" s="178" t="s">
        <v>1</v>
      </c>
      <c r="C78" s="179"/>
      <c r="D78" s="33">
        <f>SUM(D74:D77)</f>
        <v>5</v>
      </c>
      <c r="E78" s="35"/>
      <c r="F78" s="35">
        <f>SUM(F74:F77)</f>
        <v>24941.48</v>
      </c>
      <c r="G78" s="35">
        <f>SUM(G74:G77)</f>
        <v>299297.76</v>
      </c>
      <c r="H78" s="20">
        <f>SUM(H74:H77)</f>
        <v>4.9600000000000364</v>
      </c>
      <c r="I78" s="20">
        <f>SUM(I74:I77)</f>
        <v>59.520000000004075</v>
      </c>
      <c r="K78" s="37"/>
    </row>
    <row r="79" spans="2:11" x14ac:dyDescent="0.25">
      <c r="E79" s="36"/>
      <c r="F79" s="36">
        <f>F78-F69</f>
        <v>4.9599999999991269</v>
      </c>
      <c r="G79" s="36">
        <f>G78-G69</f>
        <v>59.520000000018626</v>
      </c>
    </row>
    <row r="80" spans="2:11" ht="15.75" thickBot="1" x14ac:dyDescent="0.3"/>
    <row r="81" spans="2:11" ht="15.75" thickBot="1" x14ac:dyDescent="0.3">
      <c r="B81" s="151" t="s">
        <v>120</v>
      </c>
      <c r="C81" s="152"/>
      <c r="D81" s="152"/>
      <c r="E81" s="152"/>
      <c r="F81" s="152"/>
      <c r="G81" s="153"/>
    </row>
    <row r="82" spans="2:11" ht="45.75" thickBot="1" x14ac:dyDescent="0.3">
      <c r="B82" s="18" t="s">
        <v>0</v>
      </c>
      <c r="C82" s="19" t="s">
        <v>12</v>
      </c>
      <c r="D82" s="19" t="s">
        <v>13</v>
      </c>
      <c r="E82" s="19" t="s">
        <v>21</v>
      </c>
      <c r="F82" s="19" t="s">
        <v>22</v>
      </c>
      <c r="G82" s="19" t="s">
        <v>23</v>
      </c>
      <c r="H82" s="21" t="s">
        <v>17</v>
      </c>
      <c r="I82" s="21" t="s">
        <v>18</v>
      </c>
    </row>
    <row r="83" spans="2:11" ht="30.75" thickBot="1" x14ac:dyDescent="0.3">
      <c r="B83" s="175">
        <v>1</v>
      </c>
      <c r="C83" s="176" t="s">
        <v>108</v>
      </c>
      <c r="D83" s="175">
        <v>1</v>
      </c>
      <c r="E83" s="177">
        <v>3859.4</v>
      </c>
      <c r="F83" s="34">
        <f>D83*E83</f>
        <v>3859.4</v>
      </c>
      <c r="G83" s="34">
        <f>12*F83</f>
        <v>46312.800000000003</v>
      </c>
      <c r="H83" s="30">
        <f>F83-F65</f>
        <v>-25.619999999999891</v>
      </c>
      <c r="I83" s="30">
        <f>G83-G65</f>
        <v>-307.43999999999505</v>
      </c>
      <c r="K83" s="37"/>
    </row>
    <row r="84" spans="2:11" ht="30.75" thickBot="1" x14ac:dyDescent="0.3">
      <c r="B84" s="175">
        <v>2</v>
      </c>
      <c r="C84" s="176" t="s">
        <v>109</v>
      </c>
      <c r="D84" s="175">
        <v>2</v>
      </c>
      <c r="E84" s="177">
        <v>3053.06</v>
      </c>
      <c r="F84" s="34">
        <f t="shared" ref="F84:F86" si="16">D84*E84</f>
        <v>6106.12</v>
      </c>
      <c r="G84" s="34">
        <f t="shared" ref="G84:G86" si="17">12*F84</f>
        <v>73273.440000000002</v>
      </c>
      <c r="H84" s="30">
        <f>F84-F66</f>
        <v>-45.699999999999818</v>
      </c>
      <c r="I84" s="30">
        <f>G84-G66</f>
        <v>-548.39999999999418</v>
      </c>
      <c r="J84" s="36"/>
      <c r="K84" s="39"/>
    </row>
    <row r="85" spans="2:11" ht="15.75" thickBot="1" x14ac:dyDescent="0.3">
      <c r="B85" s="175">
        <v>3</v>
      </c>
      <c r="C85" s="176" t="s">
        <v>110</v>
      </c>
      <c r="D85" s="175">
        <v>1</v>
      </c>
      <c r="E85" s="177">
        <v>7594.1</v>
      </c>
      <c r="F85" s="34">
        <f t="shared" si="16"/>
        <v>7594.1</v>
      </c>
      <c r="G85" s="34">
        <f t="shared" si="17"/>
        <v>91129.200000000012</v>
      </c>
      <c r="H85" s="30">
        <f>F85-F67</f>
        <v>-62.059999999999491</v>
      </c>
      <c r="I85" s="30">
        <f>G85-G67</f>
        <v>-744.71999999998661</v>
      </c>
      <c r="J85" s="36"/>
      <c r="K85" s="39"/>
    </row>
    <row r="86" spans="2:11" ht="15.75" thickBot="1" x14ac:dyDescent="0.3">
      <c r="B86" s="175">
        <v>4</v>
      </c>
      <c r="C86" s="176" t="s">
        <v>111</v>
      </c>
      <c r="D86" s="175">
        <v>1</v>
      </c>
      <c r="E86" s="177">
        <v>7184.02</v>
      </c>
      <c r="F86" s="34">
        <f t="shared" si="16"/>
        <v>7184.02</v>
      </c>
      <c r="G86" s="34">
        <f t="shared" si="17"/>
        <v>86208.24</v>
      </c>
      <c r="H86" s="30">
        <f>F86-F68</f>
        <v>-59.5</v>
      </c>
      <c r="I86" s="30">
        <f>G86-G68</f>
        <v>-714</v>
      </c>
      <c r="K86" s="37"/>
    </row>
    <row r="87" spans="2:11" ht="15.75" thickBot="1" x14ac:dyDescent="0.3">
      <c r="B87" s="178" t="s">
        <v>1</v>
      </c>
      <c r="C87" s="179"/>
      <c r="D87" s="43">
        <f>SUM(D83:D86)</f>
        <v>5</v>
      </c>
      <c r="E87" s="35"/>
      <c r="F87" s="35">
        <f>SUM(F83:F86)</f>
        <v>24743.640000000003</v>
      </c>
      <c r="G87" s="35">
        <f>SUM(G83:G86)</f>
        <v>296923.68</v>
      </c>
      <c r="H87" s="30">
        <f>SUM(H83:H86)</f>
        <v>-192.8799999999992</v>
      </c>
      <c r="I87" s="30">
        <f>SUM(I83:I86)</f>
        <v>-2314.5599999999758</v>
      </c>
      <c r="K87" s="37"/>
    </row>
    <row r="88" spans="2:11" x14ac:dyDescent="0.25">
      <c r="E88" s="36"/>
      <c r="F88" s="36">
        <f>F87-F69</f>
        <v>-192.87999999999738</v>
      </c>
      <c r="G88" s="36">
        <f>G87-G69</f>
        <v>-2314.5599999999977</v>
      </c>
      <c r="H88" s="27"/>
    </row>
  </sheetData>
  <mergeCells count="23">
    <mergeCell ref="B50:C50"/>
    <mergeCell ref="B16:C16"/>
    <mergeCell ref="B59:C59"/>
    <mergeCell ref="B53:G53"/>
    <mergeCell ref="B28:G28"/>
    <mergeCell ref="B78:C78"/>
    <mergeCell ref="B72:G72"/>
    <mergeCell ref="B69:C69"/>
    <mergeCell ref="B62:G62"/>
    <mergeCell ref="B63:G63"/>
    <mergeCell ref="B27:G27"/>
    <mergeCell ref="B39:B40"/>
    <mergeCell ref="H39:H40"/>
    <mergeCell ref="I39:I40"/>
    <mergeCell ref="B41:C41"/>
    <mergeCell ref="B2:G2"/>
    <mergeCell ref="B8:C8"/>
    <mergeCell ref="B10:G10"/>
    <mergeCell ref="B24:C24"/>
    <mergeCell ref="B18:G18"/>
    <mergeCell ref="B44:G44"/>
    <mergeCell ref="B87:C87"/>
    <mergeCell ref="B81:G81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"/>
  <sheetViews>
    <sheetView showGridLines="0" tabSelected="1" topLeftCell="A4" zoomScale="110" zoomScaleNormal="110" workbookViewId="0">
      <pane xSplit="1" topLeftCell="AS1" activePane="topRight" state="frozen"/>
      <selection pane="topRight" activeCell="BB19" sqref="BB19"/>
    </sheetView>
  </sheetViews>
  <sheetFormatPr defaultRowHeight="15" x14ac:dyDescent="0.25"/>
  <cols>
    <col min="1" max="1" width="5.5703125" style="129" bestFit="1" customWidth="1"/>
    <col min="2" max="2" width="11.42578125" style="81" customWidth="1"/>
    <col min="3" max="3" width="13.28515625" style="81" bestFit="1" customWidth="1"/>
    <col min="4" max="4" width="14.42578125" style="81" bestFit="1" customWidth="1"/>
    <col min="5" max="5" width="13.28515625" style="81" bestFit="1" customWidth="1"/>
    <col min="6" max="6" width="33.85546875" style="81" bestFit="1" customWidth="1"/>
    <col min="7" max="7" width="13.85546875" style="81" bestFit="1" customWidth="1"/>
    <col min="8" max="8" width="14.7109375" style="81" bestFit="1" customWidth="1"/>
    <col min="9" max="9" width="16.85546875" style="58" bestFit="1" customWidth="1"/>
    <col min="10" max="10" width="13.28515625" style="58" bestFit="1" customWidth="1"/>
    <col min="11" max="11" width="25.7109375" style="58" bestFit="1" customWidth="1"/>
    <col min="12" max="12" width="16.7109375" style="58" customWidth="1"/>
    <col min="13" max="13" width="14.85546875" style="58" bestFit="1" customWidth="1"/>
    <col min="14" max="14" width="16.85546875" style="58" bestFit="1" customWidth="1"/>
    <col min="15" max="15" width="13.28515625" style="81" bestFit="1" customWidth="1"/>
    <col min="16" max="16" width="29.28515625" style="81" bestFit="1" customWidth="1"/>
    <col min="17" max="17" width="13.85546875" style="81" bestFit="1" customWidth="1"/>
    <col min="18" max="18" width="14.7109375" style="81" bestFit="1" customWidth="1"/>
    <col min="19" max="19" width="16.85546875" style="58" bestFit="1" customWidth="1"/>
    <col min="20" max="20" width="21" style="81" bestFit="1" customWidth="1"/>
    <col min="21" max="21" width="29.28515625" style="81" bestFit="1" customWidth="1"/>
    <col min="22" max="22" width="13.140625" style="81" bestFit="1" customWidth="1"/>
    <col min="23" max="23" width="16" style="81" customWidth="1"/>
    <col min="24" max="24" width="13.28515625" style="81" bestFit="1" customWidth="1"/>
    <col min="25" max="25" width="29.28515625" style="81" bestFit="1" customWidth="1"/>
    <col min="26" max="26" width="13.140625" style="81" bestFit="1" customWidth="1"/>
    <col min="27" max="27" width="16" style="81" customWidth="1"/>
    <col min="28" max="28" width="13.28515625" style="81" bestFit="1" customWidth="1"/>
    <col min="29" max="29" width="21.140625" style="81" customWidth="1"/>
    <col min="30" max="30" width="13.85546875" style="81" bestFit="1" customWidth="1"/>
    <col min="31" max="31" width="16" style="81" customWidth="1"/>
    <col min="32" max="32" width="13.28515625" style="81" bestFit="1" customWidth="1"/>
    <col min="33" max="33" width="22.85546875" style="81" customWidth="1"/>
    <col min="34" max="34" width="13.85546875" style="81" bestFit="1" customWidth="1"/>
    <col min="35" max="35" width="16" style="81" customWidth="1"/>
    <col min="36" max="36" width="14.7109375" style="81" bestFit="1" customWidth="1"/>
    <col min="37" max="37" width="16.85546875" style="58" bestFit="1" customWidth="1"/>
    <col min="38" max="38" width="13.28515625" style="81" bestFit="1" customWidth="1"/>
    <col min="39" max="39" width="21.7109375" style="81" customWidth="1"/>
    <col min="40" max="40" width="13.42578125" style="81" customWidth="1"/>
    <col min="41" max="41" width="12.140625" style="81" customWidth="1"/>
    <col min="42" max="42" width="13.28515625" style="81" bestFit="1" customWidth="1"/>
    <col min="43" max="43" width="16.140625" style="81" customWidth="1"/>
    <col min="44" max="44" width="14" style="81" customWidth="1"/>
    <col min="45" max="45" width="12.42578125" style="81" customWidth="1"/>
    <col min="46" max="46" width="13.28515625" style="81" bestFit="1" customWidth="1"/>
    <col min="47" max="47" width="19.28515625" style="81" customWidth="1"/>
    <col min="48" max="48" width="13.85546875" style="81" bestFit="1" customWidth="1"/>
    <col min="49" max="49" width="12" style="81" customWidth="1"/>
    <col min="50" max="50" width="13.28515625" style="81" bestFit="1" customWidth="1"/>
    <col min="51" max="51" width="18.5703125" style="81" customWidth="1"/>
    <col min="52" max="52" width="14.85546875" style="81" customWidth="1"/>
    <col min="53" max="54" width="12.7109375" style="81" bestFit="1" customWidth="1"/>
    <col min="55" max="55" width="16.85546875" style="81" bestFit="1" customWidth="1"/>
    <col min="56" max="16384" width="9.140625" style="81"/>
  </cols>
  <sheetData>
    <row r="1" spans="1:55" s="64" customFormat="1" x14ac:dyDescent="0.25">
      <c r="A1" s="125"/>
      <c r="I1" s="83"/>
      <c r="J1" s="83"/>
      <c r="K1" s="83"/>
      <c r="L1" s="83"/>
      <c r="M1" s="83"/>
      <c r="N1" s="83"/>
      <c r="S1" s="83"/>
      <c r="AK1" s="83"/>
    </row>
    <row r="2" spans="1:55" s="64" customFormat="1" x14ac:dyDescent="0.25">
      <c r="A2" s="125"/>
    </row>
    <row r="3" spans="1:55" s="65" customFormat="1" x14ac:dyDescent="0.25">
      <c r="A3" s="126"/>
      <c r="B3" s="163" t="str">
        <f>'Resumo do Contrato'!B3</f>
        <v>Contrato 13/2019</v>
      </c>
      <c r="C3" s="163"/>
      <c r="D3" s="164"/>
      <c r="E3" s="165" t="s">
        <v>86</v>
      </c>
      <c r="F3" s="166"/>
      <c r="G3" s="166"/>
      <c r="H3" s="167"/>
      <c r="I3" s="173" t="s">
        <v>26</v>
      </c>
      <c r="J3" s="165" t="s">
        <v>88</v>
      </c>
      <c r="K3" s="166"/>
      <c r="L3" s="166"/>
      <c r="M3" s="167"/>
      <c r="N3" s="162" t="s">
        <v>26</v>
      </c>
      <c r="O3" s="174" t="s">
        <v>99</v>
      </c>
      <c r="P3" s="163"/>
      <c r="Q3" s="163"/>
      <c r="R3" s="164"/>
      <c r="S3" s="173" t="s">
        <v>26</v>
      </c>
      <c r="T3" s="168" t="s">
        <v>101</v>
      </c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69"/>
      <c r="AK3" s="162" t="s">
        <v>26</v>
      </c>
      <c r="AL3" s="168" t="s">
        <v>107</v>
      </c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69"/>
    </row>
    <row r="4" spans="1:55" s="65" customFormat="1" x14ac:dyDescent="0.25">
      <c r="A4" s="126"/>
      <c r="B4" s="171" t="str">
        <f>'Resumo do Contrato'!D4</f>
        <v>06/04/2019 a 05/04/2020</v>
      </c>
      <c r="C4" s="171"/>
      <c r="D4" s="172"/>
      <c r="E4" s="165" t="s">
        <v>87</v>
      </c>
      <c r="F4" s="166"/>
      <c r="G4" s="166"/>
      <c r="H4" s="167"/>
      <c r="I4" s="173"/>
      <c r="J4" s="165" t="s">
        <v>87</v>
      </c>
      <c r="K4" s="166"/>
      <c r="L4" s="166"/>
      <c r="M4" s="167"/>
      <c r="N4" s="162"/>
      <c r="O4" s="174" t="s">
        <v>100</v>
      </c>
      <c r="P4" s="163"/>
      <c r="Q4" s="163"/>
      <c r="R4" s="164"/>
      <c r="S4" s="173"/>
      <c r="T4" s="168" t="s">
        <v>103</v>
      </c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69"/>
      <c r="AK4" s="162"/>
      <c r="AL4" s="168" t="s">
        <v>103</v>
      </c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69"/>
    </row>
    <row r="5" spans="1:55" s="65" customFormat="1" x14ac:dyDescent="0.25">
      <c r="A5" s="126"/>
      <c r="B5" s="163"/>
      <c r="C5" s="163"/>
      <c r="D5" s="164"/>
      <c r="E5" s="165"/>
      <c r="F5" s="166"/>
      <c r="G5" s="166"/>
      <c r="H5" s="167"/>
      <c r="I5" s="173"/>
      <c r="J5" s="165"/>
      <c r="K5" s="166"/>
      <c r="L5" s="166"/>
      <c r="M5" s="167"/>
      <c r="N5" s="162"/>
      <c r="O5" s="174"/>
      <c r="P5" s="163"/>
      <c r="Q5" s="163"/>
      <c r="R5" s="164"/>
      <c r="S5" s="173"/>
      <c r="T5" s="165" t="s">
        <v>102</v>
      </c>
      <c r="U5" s="166"/>
      <c r="V5" s="166"/>
      <c r="W5" s="166"/>
      <c r="X5" s="165" t="s">
        <v>105</v>
      </c>
      <c r="Y5" s="166"/>
      <c r="Z5" s="166"/>
      <c r="AA5" s="166"/>
      <c r="AB5" s="156" t="s">
        <v>106</v>
      </c>
      <c r="AC5" s="157"/>
      <c r="AD5" s="157"/>
      <c r="AE5" s="158"/>
      <c r="AF5" s="156" t="s">
        <v>106</v>
      </c>
      <c r="AG5" s="157"/>
      <c r="AH5" s="157"/>
      <c r="AI5" s="158"/>
      <c r="AJ5" s="117"/>
      <c r="AK5" s="162"/>
      <c r="AL5" s="165" t="s">
        <v>102</v>
      </c>
      <c r="AM5" s="166"/>
      <c r="AN5" s="166"/>
      <c r="AO5" s="166"/>
      <c r="AP5" s="165" t="s">
        <v>105</v>
      </c>
      <c r="AQ5" s="166"/>
      <c r="AR5" s="166"/>
      <c r="AS5" s="166"/>
      <c r="AT5" s="156" t="s">
        <v>106</v>
      </c>
      <c r="AU5" s="157"/>
      <c r="AV5" s="157"/>
      <c r="AW5" s="158"/>
      <c r="AX5" s="156" t="s">
        <v>106</v>
      </c>
      <c r="AY5" s="157"/>
      <c r="AZ5" s="157"/>
      <c r="BA5" s="158"/>
      <c r="BB5" s="133"/>
      <c r="BC5" s="162" t="s">
        <v>26</v>
      </c>
    </row>
    <row r="6" spans="1:55" s="68" customFormat="1" ht="30" x14ac:dyDescent="0.25">
      <c r="A6" s="126"/>
      <c r="B6" s="170"/>
      <c r="C6" s="66" t="s">
        <v>29</v>
      </c>
      <c r="D6" s="96" t="s">
        <v>34</v>
      </c>
      <c r="E6" s="102" t="s">
        <v>24</v>
      </c>
      <c r="F6" s="66" t="s">
        <v>25</v>
      </c>
      <c r="G6" s="66" t="s">
        <v>35</v>
      </c>
      <c r="H6" s="103" t="s">
        <v>28</v>
      </c>
      <c r="I6" s="173"/>
      <c r="J6" s="102" t="s">
        <v>24</v>
      </c>
      <c r="K6" s="66" t="s">
        <v>25</v>
      </c>
      <c r="L6" s="66" t="s">
        <v>35</v>
      </c>
      <c r="M6" s="103" t="s">
        <v>28</v>
      </c>
      <c r="N6" s="162"/>
      <c r="O6" s="91" t="s">
        <v>24</v>
      </c>
      <c r="P6" s="66" t="s">
        <v>25</v>
      </c>
      <c r="Q6" s="66" t="s">
        <v>35</v>
      </c>
      <c r="R6" s="103" t="s">
        <v>28</v>
      </c>
      <c r="S6" s="173"/>
      <c r="T6" s="102" t="s">
        <v>24</v>
      </c>
      <c r="U6" s="66" t="s">
        <v>25</v>
      </c>
      <c r="V6" s="66" t="s">
        <v>35</v>
      </c>
      <c r="W6" s="67" t="s">
        <v>37</v>
      </c>
      <c r="X6" s="102" t="s">
        <v>24</v>
      </c>
      <c r="Y6" s="66" t="s">
        <v>25</v>
      </c>
      <c r="Z6" s="66" t="s">
        <v>35</v>
      </c>
      <c r="AA6" s="67" t="s">
        <v>37</v>
      </c>
      <c r="AB6" s="66" t="s">
        <v>24</v>
      </c>
      <c r="AC6" s="66" t="s">
        <v>25</v>
      </c>
      <c r="AD6" s="66" t="s">
        <v>35</v>
      </c>
      <c r="AE6" s="67" t="s">
        <v>37</v>
      </c>
      <c r="AF6" s="66" t="s">
        <v>24</v>
      </c>
      <c r="AG6" s="66" t="s">
        <v>25</v>
      </c>
      <c r="AH6" s="66" t="s">
        <v>35</v>
      </c>
      <c r="AI6" s="67" t="s">
        <v>37</v>
      </c>
      <c r="AJ6" s="103" t="s">
        <v>28</v>
      </c>
      <c r="AK6" s="162"/>
      <c r="AL6" s="102" t="s">
        <v>24</v>
      </c>
      <c r="AM6" s="66" t="s">
        <v>25</v>
      </c>
      <c r="AN6" s="66" t="s">
        <v>35</v>
      </c>
      <c r="AO6" s="67" t="s">
        <v>37</v>
      </c>
      <c r="AP6" s="102" t="s">
        <v>24</v>
      </c>
      <c r="AQ6" s="66" t="s">
        <v>25</v>
      </c>
      <c r="AR6" s="66" t="s">
        <v>35</v>
      </c>
      <c r="AS6" s="67" t="s">
        <v>37</v>
      </c>
      <c r="AT6" s="66" t="s">
        <v>24</v>
      </c>
      <c r="AU6" s="66" t="s">
        <v>25</v>
      </c>
      <c r="AV6" s="66" t="s">
        <v>35</v>
      </c>
      <c r="AW6" s="67" t="s">
        <v>37</v>
      </c>
      <c r="AX6" s="66" t="s">
        <v>24</v>
      </c>
      <c r="AY6" s="66" t="s">
        <v>25</v>
      </c>
      <c r="AZ6" s="66" t="s">
        <v>35</v>
      </c>
      <c r="BA6" s="67" t="s">
        <v>37</v>
      </c>
      <c r="BB6" s="103" t="s">
        <v>28</v>
      </c>
      <c r="BC6" s="162"/>
    </row>
    <row r="7" spans="1:55" s="65" customFormat="1" x14ac:dyDescent="0.25">
      <c r="A7" s="126"/>
      <c r="B7" s="170"/>
      <c r="C7" s="69">
        <f>D7/12</f>
        <v>22630.289999999997</v>
      </c>
      <c r="D7" s="97">
        <v>271563.48</v>
      </c>
      <c r="E7" s="104">
        <f>F7/12</f>
        <v>23010.61</v>
      </c>
      <c r="F7" s="70">
        <v>276127.32</v>
      </c>
      <c r="G7" s="70">
        <f>E7-C7</f>
        <v>380.32000000000335</v>
      </c>
      <c r="H7" s="105">
        <f>F22</f>
        <v>4563.8400000000402</v>
      </c>
      <c r="I7" s="116">
        <f>H7+D7</f>
        <v>276127.32</v>
      </c>
      <c r="J7" s="104">
        <f>K7/12</f>
        <v>24014.600000000002</v>
      </c>
      <c r="K7" s="44">
        <v>288175.2</v>
      </c>
      <c r="L7" s="70">
        <f>J7-E7</f>
        <v>1003.9900000000016</v>
      </c>
      <c r="M7" s="105">
        <f>K22</f>
        <v>12047.880000000019</v>
      </c>
      <c r="N7" s="119">
        <f>M7+I7</f>
        <v>288175.2</v>
      </c>
      <c r="O7" s="92">
        <f>P7/12</f>
        <v>24014.583333333332</v>
      </c>
      <c r="P7" s="70">
        <v>288175</v>
      </c>
      <c r="Q7" s="70"/>
      <c r="R7" s="105">
        <f>Q22</f>
        <v>288175</v>
      </c>
      <c r="S7" s="116">
        <f>R7+N7</f>
        <v>576350.19999999995</v>
      </c>
      <c r="T7" s="104">
        <f>U7/12</f>
        <v>23945.84</v>
      </c>
      <c r="U7" s="70">
        <v>287350.08</v>
      </c>
      <c r="V7" s="70">
        <f>T7-J7</f>
        <v>-68.760000000002037</v>
      </c>
      <c r="W7" s="71">
        <f>U22</f>
        <v>-68.760000000002037</v>
      </c>
      <c r="X7" s="104">
        <f>Y7/12</f>
        <v>23950.809999999998</v>
      </c>
      <c r="Y7" s="44">
        <v>287409.71999999997</v>
      </c>
      <c r="Z7" s="70">
        <f>X7-J7</f>
        <v>-63.790000000004511</v>
      </c>
      <c r="AA7" s="71">
        <f>Y22</f>
        <v>-127.58000000000902</v>
      </c>
      <c r="AB7" s="70">
        <f>AC7/12</f>
        <v>23760.940000000002</v>
      </c>
      <c r="AC7" s="70">
        <v>285131.28000000003</v>
      </c>
      <c r="AD7" s="70">
        <f>AB7-J7</f>
        <v>-253.65999999999985</v>
      </c>
      <c r="AE7" s="71">
        <f>AC22</f>
        <v>-42.276666666666642</v>
      </c>
      <c r="AF7" s="70">
        <f>AG7/12</f>
        <v>23760.940000000002</v>
      </c>
      <c r="AG7" s="70">
        <v>285131.28000000003</v>
      </c>
      <c r="AH7" s="70">
        <f>AF7-J7</f>
        <v>-253.65999999999985</v>
      </c>
      <c r="AI7" s="71">
        <f>AG22</f>
        <v>-3043.9199999999983</v>
      </c>
      <c r="AJ7" s="105">
        <f>AE7+AA7+W7+AI7</f>
        <v>-3282.536666666676</v>
      </c>
      <c r="AK7" s="119">
        <f>S7+AJ7</f>
        <v>573067.66333333333</v>
      </c>
      <c r="AL7" s="104">
        <f>AM7/12</f>
        <v>24936.52</v>
      </c>
      <c r="AM7" s="44">
        <v>299238.24</v>
      </c>
      <c r="AN7" s="70">
        <f>AL7-AB7</f>
        <v>1175.5799999999981</v>
      </c>
      <c r="AO7" s="71">
        <f>AM22</f>
        <v>1175.5799999999981</v>
      </c>
      <c r="AP7" s="104">
        <f>AQ7/12</f>
        <v>24941.48</v>
      </c>
      <c r="AQ7" s="44">
        <v>299297.76</v>
      </c>
      <c r="AR7" s="70">
        <f>AP7-AB7</f>
        <v>1180.5399999999972</v>
      </c>
      <c r="AS7" s="71">
        <f>AQ22</f>
        <v>2361.0799999999945</v>
      </c>
      <c r="AT7" s="70">
        <f>AU7/12</f>
        <v>24743.64</v>
      </c>
      <c r="AU7" s="44">
        <v>296923.68</v>
      </c>
      <c r="AV7" s="70">
        <f>AT7-AB7</f>
        <v>982.69999999999709</v>
      </c>
      <c r="AW7" s="71">
        <f>AU22</f>
        <v>163.78333333333285</v>
      </c>
      <c r="AX7" s="70">
        <f>AY7/12</f>
        <v>24743.64</v>
      </c>
      <c r="AY7" s="44">
        <v>296923.68</v>
      </c>
      <c r="AZ7" s="70">
        <f>AX7-AB7</f>
        <v>982.69999999999709</v>
      </c>
      <c r="BA7" s="71">
        <f>AY22</f>
        <v>11792.399999999965</v>
      </c>
      <c r="BB7" s="105">
        <f>AW7+AS7+AO7+BA7</f>
        <v>15492.843333333291</v>
      </c>
      <c r="BC7" s="162"/>
    </row>
    <row r="8" spans="1:55" s="65" customFormat="1" x14ac:dyDescent="0.25">
      <c r="A8" s="126"/>
      <c r="B8" s="160" t="s">
        <v>30</v>
      </c>
      <c r="C8" s="160"/>
      <c r="D8" s="98"/>
      <c r="E8" s="159" t="s">
        <v>30</v>
      </c>
      <c r="F8" s="160"/>
      <c r="G8" s="72"/>
      <c r="H8" s="106"/>
      <c r="I8" s="73"/>
      <c r="J8" s="159" t="s">
        <v>30</v>
      </c>
      <c r="K8" s="160"/>
      <c r="L8" s="132"/>
      <c r="M8" s="106"/>
      <c r="N8" s="120"/>
      <c r="O8" s="161" t="s">
        <v>30</v>
      </c>
      <c r="P8" s="160"/>
      <c r="Q8" s="132"/>
      <c r="R8" s="106"/>
      <c r="S8" s="73"/>
      <c r="T8" s="159" t="s">
        <v>30</v>
      </c>
      <c r="U8" s="160"/>
      <c r="V8" s="72"/>
      <c r="W8" s="73"/>
      <c r="X8" s="159" t="s">
        <v>30</v>
      </c>
      <c r="Y8" s="160"/>
      <c r="Z8" s="132"/>
      <c r="AA8" s="73"/>
      <c r="AB8" s="160" t="s">
        <v>30</v>
      </c>
      <c r="AC8" s="160"/>
      <c r="AD8" s="72"/>
      <c r="AE8" s="73"/>
      <c r="AF8" s="160" t="s">
        <v>30</v>
      </c>
      <c r="AG8" s="160"/>
      <c r="AH8" s="132"/>
      <c r="AI8" s="73"/>
      <c r="AJ8" s="106"/>
      <c r="AK8" s="120"/>
      <c r="AL8" s="159" t="s">
        <v>30</v>
      </c>
      <c r="AM8" s="160"/>
      <c r="AN8" s="132"/>
      <c r="AO8" s="73"/>
      <c r="AP8" s="159" t="s">
        <v>30</v>
      </c>
      <c r="AQ8" s="160"/>
      <c r="AR8" s="132"/>
      <c r="AS8" s="146"/>
      <c r="AT8" s="161" t="s">
        <v>30</v>
      </c>
      <c r="AU8" s="160"/>
      <c r="AV8" s="132"/>
      <c r="AW8" s="146"/>
      <c r="AX8" s="161" t="s">
        <v>30</v>
      </c>
      <c r="AY8" s="160"/>
      <c r="AZ8" s="132"/>
      <c r="BA8" s="73"/>
      <c r="BB8" s="106"/>
      <c r="BC8" s="162"/>
    </row>
    <row r="9" spans="1:55" s="78" customFormat="1" x14ac:dyDescent="0.25">
      <c r="A9" s="127"/>
      <c r="B9" s="74" t="s">
        <v>31</v>
      </c>
      <c r="C9" s="75" t="s">
        <v>32</v>
      </c>
      <c r="D9" s="99"/>
      <c r="E9" s="107" t="s">
        <v>31</v>
      </c>
      <c r="F9" s="76" t="s">
        <v>27</v>
      </c>
      <c r="G9" s="76" t="s">
        <v>32</v>
      </c>
      <c r="H9" s="108"/>
      <c r="I9" s="73"/>
      <c r="J9" s="107" t="s">
        <v>31</v>
      </c>
      <c r="K9" s="76" t="s">
        <v>27</v>
      </c>
      <c r="L9" s="76" t="s">
        <v>32</v>
      </c>
      <c r="M9" s="108"/>
      <c r="N9" s="120"/>
      <c r="O9" s="93" t="s">
        <v>31</v>
      </c>
      <c r="P9" s="76" t="s">
        <v>27</v>
      </c>
      <c r="Q9" s="76" t="s">
        <v>32</v>
      </c>
      <c r="R9" s="108"/>
      <c r="S9" s="73"/>
      <c r="T9" s="107" t="s">
        <v>31</v>
      </c>
      <c r="U9" s="76" t="s">
        <v>27</v>
      </c>
      <c r="V9" s="76" t="s">
        <v>32</v>
      </c>
      <c r="W9" s="77"/>
      <c r="X9" s="107" t="s">
        <v>31</v>
      </c>
      <c r="Y9" s="76" t="s">
        <v>27</v>
      </c>
      <c r="Z9" s="76" t="s">
        <v>32</v>
      </c>
      <c r="AA9" s="77"/>
      <c r="AB9" s="74" t="s">
        <v>31</v>
      </c>
      <c r="AC9" s="76" t="s">
        <v>27</v>
      </c>
      <c r="AD9" s="76" t="s">
        <v>32</v>
      </c>
      <c r="AE9" s="77"/>
      <c r="AF9" s="74" t="s">
        <v>31</v>
      </c>
      <c r="AG9" s="76" t="s">
        <v>27</v>
      </c>
      <c r="AH9" s="76" t="s">
        <v>32</v>
      </c>
      <c r="AI9" s="77"/>
      <c r="AJ9" s="108"/>
      <c r="AK9" s="120"/>
      <c r="AL9" s="107" t="s">
        <v>31</v>
      </c>
      <c r="AM9" s="76" t="s">
        <v>27</v>
      </c>
      <c r="AN9" s="76" t="s">
        <v>32</v>
      </c>
      <c r="AO9" s="77"/>
      <c r="AP9" s="107" t="s">
        <v>31</v>
      </c>
      <c r="AQ9" s="76" t="s">
        <v>27</v>
      </c>
      <c r="AR9" s="76" t="s">
        <v>32</v>
      </c>
      <c r="AS9" s="147"/>
      <c r="AT9" s="93" t="s">
        <v>31</v>
      </c>
      <c r="AU9" s="76" t="s">
        <v>27</v>
      </c>
      <c r="AV9" s="76" t="s">
        <v>32</v>
      </c>
      <c r="AW9" s="108"/>
      <c r="AX9" s="93" t="s">
        <v>31</v>
      </c>
      <c r="AY9" s="76" t="s">
        <v>27</v>
      </c>
      <c r="AZ9" s="76" t="s">
        <v>32</v>
      </c>
      <c r="BA9" s="77"/>
      <c r="BB9" s="108"/>
      <c r="BC9" s="119">
        <f>AK7+BB7</f>
        <v>588560.5066666666</v>
      </c>
    </row>
    <row r="10" spans="1:55" s="65" customFormat="1" ht="15" customHeight="1" x14ac:dyDescent="0.25">
      <c r="A10" s="128" t="s">
        <v>52</v>
      </c>
      <c r="B10" s="124" t="s">
        <v>33</v>
      </c>
      <c r="C10" s="69">
        <f>C7</f>
        <v>22630.289999999997</v>
      </c>
      <c r="D10" s="100"/>
      <c r="E10" s="124" t="s">
        <v>33</v>
      </c>
      <c r="F10" s="88">
        <f>G7</f>
        <v>380.32000000000335</v>
      </c>
      <c r="G10" s="88">
        <f>F10+C10</f>
        <v>23010.61</v>
      </c>
      <c r="H10" s="109"/>
      <c r="I10" s="73"/>
      <c r="J10" s="124" t="s">
        <v>33</v>
      </c>
      <c r="K10" s="88">
        <f>L7</f>
        <v>1003.9900000000016</v>
      </c>
      <c r="L10" s="88">
        <f>K10+G10</f>
        <v>24014.600000000002</v>
      </c>
      <c r="M10" s="109"/>
      <c r="N10" s="120"/>
      <c r="O10" s="144" t="s">
        <v>49</v>
      </c>
      <c r="P10" s="88"/>
      <c r="Q10" s="88">
        <f>O7</f>
        <v>24014.583333333332</v>
      </c>
      <c r="R10" s="109"/>
      <c r="S10" s="73"/>
      <c r="T10" s="124" t="s">
        <v>33</v>
      </c>
      <c r="U10" s="88"/>
      <c r="V10" s="122"/>
      <c r="W10" s="79"/>
      <c r="X10" s="124" t="s">
        <v>33</v>
      </c>
      <c r="Y10" s="88"/>
      <c r="Z10" s="122"/>
      <c r="AA10" s="79"/>
      <c r="AB10" s="124" t="s">
        <v>33</v>
      </c>
      <c r="AC10" s="88"/>
      <c r="AD10" s="123">
        <f>L10+U10+Y10+AC10</f>
        <v>24014.600000000002</v>
      </c>
      <c r="AE10" s="79"/>
      <c r="AF10" s="144" t="s">
        <v>49</v>
      </c>
      <c r="AG10" s="88">
        <f>AH7</f>
        <v>-253.65999999999985</v>
      </c>
      <c r="AH10" s="123">
        <f>Q10+AG10</f>
        <v>23760.923333333332</v>
      </c>
      <c r="AI10" s="79"/>
      <c r="AK10" s="120"/>
      <c r="AL10" s="124" t="s">
        <v>33</v>
      </c>
      <c r="AM10" s="88"/>
      <c r="AN10" s="122"/>
      <c r="AO10" s="79"/>
      <c r="AP10" s="124" t="s">
        <v>33</v>
      </c>
      <c r="AQ10" s="88"/>
      <c r="AR10" s="122"/>
      <c r="AS10" s="79"/>
      <c r="AT10" s="124" t="s">
        <v>33</v>
      </c>
      <c r="AU10" s="88"/>
      <c r="AV10" s="118">
        <f>AD10+AM10+AQ10+AU10</f>
        <v>24014.600000000002</v>
      </c>
      <c r="AW10" s="109"/>
      <c r="AX10" s="144" t="s">
        <v>49</v>
      </c>
      <c r="AY10" s="88">
        <f>AZ7</f>
        <v>982.69999999999709</v>
      </c>
      <c r="AZ10" s="123">
        <f>AH10+AY10</f>
        <v>24743.623333333329</v>
      </c>
      <c r="BA10" s="79"/>
      <c r="BB10" s="100"/>
    </row>
    <row r="11" spans="1:55" s="65" customFormat="1" ht="15" customHeight="1" x14ac:dyDescent="0.25">
      <c r="A11" s="128" t="s">
        <v>53</v>
      </c>
      <c r="B11" s="124" t="s">
        <v>38</v>
      </c>
      <c r="C11" s="69">
        <f>C7</f>
        <v>22630.289999999997</v>
      </c>
      <c r="D11" s="100"/>
      <c r="E11" s="124" t="s">
        <v>38</v>
      </c>
      <c r="F11" s="88">
        <f>G7</f>
        <v>380.32000000000335</v>
      </c>
      <c r="G11" s="88">
        <f t="shared" ref="G11:G21" si="0">F11+C11</f>
        <v>23010.61</v>
      </c>
      <c r="H11" s="110"/>
      <c r="I11" s="73"/>
      <c r="J11" s="124" t="s">
        <v>38</v>
      </c>
      <c r="K11" s="88">
        <f>L7</f>
        <v>1003.9900000000016</v>
      </c>
      <c r="L11" s="88">
        <f t="shared" ref="L11:L21" si="1">K11+G11</f>
        <v>24014.600000000002</v>
      </c>
      <c r="M11" s="110"/>
      <c r="N11" s="73"/>
      <c r="O11" s="124" t="s">
        <v>50</v>
      </c>
      <c r="P11" s="88"/>
      <c r="Q11" s="88">
        <f>O7</f>
        <v>24014.583333333332</v>
      </c>
      <c r="R11" s="109"/>
      <c r="S11" s="73"/>
      <c r="T11" s="124" t="s">
        <v>38</v>
      </c>
      <c r="U11" s="88"/>
      <c r="V11" s="122"/>
      <c r="W11" s="80"/>
      <c r="X11" s="124" t="s">
        <v>38</v>
      </c>
      <c r="Y11" s="88"/>
      <c r="Z11" s="122"/>
      <c r="AA11" s="80"/>
      <c r="AB11" s="124" t="s">
        <v>38</v>
      </c>
      <c r="AC11" s="88"/>
      <c r="AD11" s="123">
        <f t="shared" ref="AD11:AD21" si="2">L11+U11+Y11+AC11</f>
        <v>24014.600000000002</v>
      </c>
      <c r="AE11" s="79"/>
      <c r="AF11" s="124" t="s">
        <v>50</v>
      </c>
      <c r="AG11" s="88">
        <f>AH7</f>
        <v>-253.65999999999985</v>
      </c>
      <c r="AH11" s="123">
        <f t="shared" ref="AH11:AH21" si="3">Q11+AG11</f>
        <v>23760.923333333332</v>
      </c>
      <c r="AI11" s="79"/>
      <c r="AK11" s="120"/>
      <c r="AL11" s="124" t="s">
        <v>38</v>
      </c>
      <c r="AM11" s="88"/>
      <c r="AN11" s="122"/>
      <c r="AO11" s="80"/>
      <c r="AP11" s="124" t="s">
        <v>38</v>
      </c>
      <c r="AQ11" s="88"/>
      <c r="AR11" s="122"/>
      <c r="AS11" s="80"/>
      <c r="AT11" s="124" t="s">
        <v>38</v>
      </c>
      <c r="AU11" s="88"/>
      <c r="AV11" s="118">
        <f t="shared" ref="AV11:AV21" si="4">AD11+AM11+AQ11+AU11</f>
        <v>24014.600000000002</v>
      </c>
      <c r="AW11" s="79"/>
      <c r="AX11" s="124" t="s">
        <v>50</v>
      </c>
      <c r="AY11" s="88">
        <f>AZ7</f>
        <v>982.69999999999709</v>
      </c>
      <c r="AZ11" s="123">
        <f t="shared" ref="AZ11:AZ21" si="5">AH11+AY11</f>
        <v>24743.623333333329</v>
      </c>
      <c r="BA11" s="79"/>
      <c r="BB11" s="100"/>
    </row>
    <row r="12" spans="1:55" s="65" customFormat="1" ht="15" customHeight="1" x14ac:dyDescent="0.25">
      <c r="A12" s="128" t="s">
        <v>54</v>
      </c>
      <c r="B12" s="124" t="s">
        <v>39</v>
      </c>
      <c r="C12" s="69">
        <f>C7</f>
        <v>22630.289999999997</v>
      </c>
      <c r="D12" s="100"/>
      <c r="E12" s="124" t="s">
        <v>39</v>
      </c>
      <c r="F12" s="88">
        <f>G7</f>
        <v>380.32000000000335</v>
      </c>
      <c r="G12" s="88">
        <f>F12+C12</f>
        <v>23010.61</v>
      </c>
      <c r="H12" s="110"/>
      <c r="I12" s="73"/>
      <c r="J12" s="124" t="s">
        <v>39</v>
      </c>
      <c r="K12" s="88">
        <f>L7</f>
        <v>1003.9900000000016</v>
      </c>
      <c r="L12" s="88">
        <f t="shared" si="1"/>
        <v>24014.600000000002</v>
      </c>
      <c r="M12" s="110"/>
      <c r="N12" s="73"/>
      <c r="O12" s="124" t="s">
        <v>89</v>
      </c>
      <c r="P12" s="88"/>
      <c r="Q12" s="88">
        <f>O7</f>
        <v>24014.583333333332</v>
      </c>
      <c r="R12" s="109"/>
      <c r="S12" s="73"/>
      <c r="T12" s="124" t="s">
        <v>39</v>
      </c>
      <c r="U12" s="88"/>
      <c r="V12" s="122"/>
      <c r="W12" s="80"/>
      <c r="X12" s="124" t="s">
        <v>39</v>
      </c>
      <c r="Y12" s="88"/>
      <c r="Z12" s="122"/>
      <c r="AA12" s="80"/>
      <c r="AB12" s="124" t="s">
        <v>39</v>
      </c>
      <c r="AC12" s="88"/>
      <c r="AD12" s="123">
        <f t="shared" si="2"/>
        <v>24014.600000000002</v>
      </c>
      <c r="AE12" s="80"/>
      <c r="AF12" s="124" t="s">
        <v>89</v>
      </c>
      <c r="AG12" s="88">
        <f>AH7</f>
        <v>-253.65999999999985</v>
      </c>
      <c r="AH12" s="123">
        <f t="shared" si="3"/>
        <v>23760.923333333332</v>
      </c>
      <c r="AI12" s="80"/>
      <c r="AK12" s="120"/>
      <c r="AL12" s="124" t="s">
        <v>39</v>
      </c>
      <c r="AM12" s="88"/>
      <c r="AN12" s="122"/>
      <c r="AO12" s="80"/>
      <c r="AP12" s="124" t="s">
        <v>39</v>
      </c>
      <c r="AQ12" s="88"/>
      <c r="AR12" s="122"/>
      <c r="AS12" s="80"/>
      <c r="AT12" s="124" t="s">
        <v>39</v>
      </c>
      <c r="AU12" s="88"/>
      <c r="AV12" s="118">
        <f t="shared" si="4"/>
        <v>24014.600000000002</v>
      </c>
      <c r="AW12" s="80"/>
      <c r="AX12" s="124" t="s">
        <v>89</v>
      </c>
      <c r="AY12" s="88">
        <f>AZ7</f>
        <v>982.69999999999709</v>
      </c>
      <c r="AZ12" s="123">
        <f t="shared" si="5"/>
        <v>24743.623333333329</v>
      </c>
      <c r="BA12" s="80"/>
      <c r="BB12" s="100"/>
    </row>
    <row r="13" spans="1:55" s="65" customFormat="1" ht="15" customHeight="1" x14ac:dyDescent="0.25">
      <c r="A13" s="128" t="s">
        <v>55</v>
      </c>
      <c r="B13" s="124" t="s">
        <v>40</v>
      </c>
      <c r="C13" s="69">
        <f>C7</f>
        <v>22630.289999999997</v>
      </c>
      <c r="D13" s="100"/>
      <c r="E13" s="124" t="s">
        <v>40</v>
      </c>
      <c r="F13" s="88">
        <f>G7</f>
        <v>380.32000000000335</v>
      </c>
      <c r="G13" s="88">
        <f t="shared" si="0"/>
        <v>23010.61</v>
      </c>
      <c r="H13" s="109"/>
      <c r="I13" s="73"/>
      <c r="J13" s="124" t="s">
        <v>40</v>
      </c>
      <c r="K13" s="88">
        <f>L7</f>
        <v>1003.9900000000016</v>
      </c>
      <c r="L13" s="88">
        <f t="shared" si="1"/>
        <v>24014.600000000002</v>
      </c>
      <c r="M13" s="109"/>
      <c r="N13" s="73"/>
      <c r="O13" s="124" t="s">
        <v>90</v>
      </c>
      <c r="P13" s="88"/>
      <c r="Q13" s="88">
        <f>O7</f>
        <v>24014.583333333332</v>
      </c>
      <c r="R13" s="109"/>
      <c r="S13" s="73"/>
      <c r="T13" s="124" t="s">
        <v>40</v>
      </c>
      <c r="U13" s="88"/>
      <c r="V13" s="122"/>
      <c r="W13" s="79"/>
      <c r="X13" s="124" t="s">
        <v>40</v>
      </c>
      <c r="Y13" s="88"/>
      <c r="Z13" s="122"/>
      <c r="AA13" s="79"/>
      <c r="AB13" s="124" t="s">
        <v>40</v>
      </c>
      <c r="AC13" s="88"/>
      <c r="AD13" s="123">
        <f t="shared" si="2"/>
        <v>24014.600000000002</v>
      </c>
      <c r="AE13" s="79"/>
      <c r="AF13" s="124" t="s">
        <v>90</v>
      </c>
      <c r="AG13" s="88">
        <f>AH7</f>
        <v>-253.65999999999985</v>
      </c>
      <c r="AH13" s="123">
        <f t="shared" si="3"/>
        <v>23760.923333333332</v>
      </c>
      <c r="AI13" s="79"/>
      <c r="AK13" s="120"/>
      <c r="AL13" s="124" t="s">
        <v>40</v>
      </c>
      <c r="AM13" s="88"/>
      <c r="AN13" s="122"/>
      <c r="AO13" s="79"/>
      <c r="AP13" s="124" t="s">
        <v>40</v>
      </c>
      <c r="AQ13" s="88"/>
      <c r="AR13" s="122"/>
      <c r="AS13" s="79"/>
      <c r="AT13" s="124" t="s">
        <v>40</v>
      </c>
      <c r="AU13" s="88"/>
      <c r="AV13" s="118">
        <f t="shared" si="4"/>
        <v>24014.600000000002</v>
      </c>
      <c r="AW13" s="79"/>
      <c r="AX13" s="124" t="s">
        <v>90</v>
      </c>
      <c r="AY13" s="88">
        <f>AZ7</f>
        <v>982.69999999999709</v>
      </c>
      <c r="AZ13" s="123">
        <f t="shared" si="5"/>
        <v>24743.623333333329</v>
      </c>
      <c r="BA13" s="79"/>
      <c r="BB13" s="100"/>
    </row>
    <row r="14" spans="1:55" s="65" customFormat="1" ht="15" customHeight="1" x14ac:dyDescent="0.25">
      <c r="A14" s="128" t="s">
        <v>56</v>
      </c>
      <c r="B14" s="124" t="s">
        <v>41</v>
      </c>
      <c r="C14" s="69">
        <f>C7</f>
        <v>22630.289999999997</v>
      </c>
      <c r="D14" s="100"/>
      <c r="E14" s="124" t="s">
        <v>41</v>
      </c>
      <c r="F14" s="88">
        <f>G7</f>
        <v>380.32000000000335</v>
      </c>
      <c r="G14" s="88">
        <f t="shared" si="0"/>
        <v>23010.61</v>
      </c>
      <c r="H14" s="109"/>
      <c r="I14" s="73"/>
      <c r="J14" s="124" t="s">
        <v>41</v>
      </c>
      <c r="K14" s="88">
        <f>L7</f>
        <v>1003.9900000000016</v>
      </c>
      <c r="L14" s="88">
        <f t="shared" si="1"/>
        <v>24014.600000000002</v>
      </c>
      <c r="M14" s="109"/>
      <c r="N14" s="73"/>
      <c r="O14" s="124" t="s">
        <v>91</v>
      </c>
      <c r="P14" s="88"/>
      <c r="Q14" s="88">
        <f>O7</f>
        <v>24014.583333333332</v>
      </c>
      <c r="R14" s="109"/>
      <c r="S14" s="73"/>
      <c r="T14" s="124" t="s">
        <v>41</v>
      </c>
      <c r="U14" s="88"/>
      <c r="V14" s="122"/>
      <c r="W14" s="79"/>
      <c r="X14" s="124" t="s">
        <v>41</v>
      </c>
      <c r="Y14" s="88"/>
      <c r="Z14" s="122"/>
      <c r="AA14" s="79"/>
      <c r="AB14" s="124" t="s">
        <v>41</v>
      </c>
      <c r="AC14" s="88"/>
      <c r="AD14" s="123">
        <f t="shared" si="2"/>
        <v>24014.600000000002</v>
      </c>
      <c r="AE14" s="79"/>
      <c r="AF14" s="124" t="s">
        <v>91</v>
      </c>
      <c r="AG14" s="88">
        <f>AH7</f>
        <v>-253.65999999999985</v>
      </c>
      <c r="AH14" s="123">
        <f t="shared" si="3"/>
        <v>23760.923333333332</v>
      </c>
      <c r="AI14" s="79"/>
      <c r="AK14" s="120"/>
      <c r="AL14" s="124" t="s">
        <v>41</v>
      </c>
      <c r="AM14" s="88"/>
      <c r="AN14" s="122"/>
      <c r="AO14" s="79"/>
      <c r="AP14" s="124" t="s">
        <v>41</v>
      </c>
      <c r="AQ14" s="88"/>
      <c r="AR14" s="122"/>
      <c r="AS14" s="79"/>
      <c r="AT14" s="124" t="s">
        <v>41</v>
      </c>
      <c r="AU14" s="88"/>
      <c r="AV14" s="118">
        <f t="shared" si="4"/>
        <v>24014.600000000002</v>
      </c>
      <c r="AW14" s="79"/>
      <c r="AX14" s="124" t="s">
        <v>91</v>
      </c>
      <c r="AY14" s="88">
        <f>AZ7</f>
        <v>982.69999999999709</v>
      </c>
      <c r="AZ14" s="123">
        <f t="shared" si="5"/>
        <v>24743.623333333329</v>
      </c>
      <c r="BA14" s="79"/>
      <c r="BB14" s="100"/>
    </row>
    <row r="15" spans="1:55" s="65" customFormat="1" ht="15" customHeight="1" x14ac:dyDescent="0.25">
      <c r="A15" s="128" t="s">
        <v>57</v>
      </c>
      <c r="B15" s="124" t="s">
        <v>42</v>
      </c>
      <c r="C15" s="69">
        <f>C7</f>
        <v>22630.289999999997</v>
      </c>
      <c r="D15" s="100"/>
      <c r="E15" s="124" t="s">
        <v>42</v>
      </c>
      <c r="F15" s="88">
        <f>G7</f>
        <v>380.32000000000335</v>
      </c>
      <c r="G15" s="88">
        <f t="shared" si="0"/>
        <v>23010.61</v>
      </c>
      <c r="H15" s="109"/>
      <c r="I15" s="73"/>
      <c r="J15" s="124" t="s">
        <v>42</v>
      </c>
      <c r="K15" s="88">
        <f>L7</f>
        <v>1003.9900000000016</v>
      </c>
      <c r="L15" s="88">
        <f t="shared" si="1"/>
        <v>24014.600000000002</v>
      </c>
      <c r="M15" s="109"/>
      <c r="N15" s="73"/>
      <c r="O15" s="124" t="s">
        <v>92</v>
      </c>
      <c r="P15" s="88"/>
      <c r="Q15" s="88">
        <f>O7</f>
        <v>24014.583333333332</v>
      </c>
      <c r="R15" s="109"/>
      <c r="S15" s="73"/>
      <c r="T15" s="124" t="s">
        <v>42</v>
      </c>
      <c r="U15" s="88"/>
      <c r="V15" s="122"/>
      <c r="W15" s="79"/>
      <c r="X15" s="124" t="s">
        <v>42</v>
      </c>
      <c r="Y15" s="88"/>
      <c r="Z15" s="122"/>
      <c r="AA15" s="79"/>
      <c r="AB15" s="124" t="s">
        <v>42</v>
      </c>
      <c r="AC15" s="88"/>
      <c r="AD15" s="123">
        <f t="shared" si="2"/>
        <v>24014.600000000002</v>
      </c>
      <c r="AE15" s="79"/>
      <c r="AF15" s="124" t="s">
        <v>92</v>
      </c>
      <c r="AG15" s="88">
        <f>AH7</f>
        <v>-253.65999999999985</v>
      </c>
      <c r="AH15" s="123">
        <f t="shared" si="3"/>
        <v>23760.923333333332</v>
      </c>
      <c r="AI15" s="79"/>
      <c r="AK15" s="120"/>
      <c r="AL15" s="124" t="s">
        <v>42</v>
      </c>
      <c r="AM15" s="88"/>
      <c r="AN15" s="122"/>
      <c r="AO15" s="79"/>
      <c r="AP15" s="124" t="s">
        <v>42</v>
      </c>
      <c r="AQ15" s="88"/>
      <c r="AR15" s="122"/>
      <c r="AS15" s="79"/>
      <c r="AT15" s="124" t="s">
        <v>42</v>
      </c>
      <c r="AU15" s="88"/>
      <c r="AV15" s="118">
        <f t="shared" si="4"/>
        <v>24014.600000000002</v>
      </c>
      <c r="AW15" s="79"/>
      <c r="AX15" s="124" t="s">
        <v>92</v>
      </c>
      <c r="AY15" s="88">
        <f>AZ7</f>
        <v>982.69999999999709</v>
      </c>
      <c r="AZ15" s="123">
        <f t="shared" si="5"/>
        <v>24743.623333333329</v>
      </c>
      <c r="BA15" s="79"/>
      <c r="BB15" s="100"/>
    </row>
    <row r="16" spans="1:55" s="65" customFormat="1" ht="15" customHeight="1" x14ac:dyDescent="0.25">
      <c r="A16" s="128" t="s">
        <v>58</v>
      </c>
      <c r="B16" s="124" t="s">
        <v>43</v>
      </c>
      <c r="C16" s="69">
        <f>C7</f>
        <v>22630.289999999997</v>
      </c>
      <c r="D16" s="100"/>
      <c r="E16" s="124" t="s">
        <v>43</v>
      </c>
      <c r="F16" s="88">
        <f>G7</f>
        <v>380.32000000000335</v>
      </c>
      <c r="G16" s="88">
        <f>F16+C16</f>
        <v>23010.61</v>
      </c>
      <c r="H16" s="109"/>
      <c r="I16" s="73"/>
      <c r="J16" s="124" t="s">
        <v>43</v>
      </c>
      <c r="K16" s="88">
        <f>L7</f>
        <v>1003.9900000000016</v>
      </c>
      <c r="L16" s="88">
        <f t="shared" si="1"/>
        <v>24014.600000000002</v>
      </c>
      <c r="M16" s="109"/>
      <c r="N16" s="73"/>
      <c r="O16" s="124" t="s">
        <v>93</v>
      </c>
      <c r="P16" s="88"/>
      <c r="Q16" s="88">
        <f>O7</f>
        <v>24014.583333333332</v>
      </c>
      <c r="R16" s="109"/>
      <c r="S16" s="73"/>
      <c r="T16" s="124" t="s">
        <v>43</v>
      </c>
      <c r="U16" s="88"/>
      <c r="V16" s="122"/>
      <c r="W16" s="79"/>
      <c r="X16" s="124" t="s">
        <v>43</v>
      </c>
      <c r="Y16" s="88"/>
      <c r="Z16" s="122"/>
      <c r="AA16" s="79"/>
      <c r="AB16" s="124" t="s">
        <v>43</v>
      </c>
      <c r="AC16" s="88"/>
      <c r="AD16" s="123">
        <f t="shared" si="2"/>
        <v>24014.600000000002</v>
      </c>
      <c r="AE16" s="79"/>
      <c r="AF16" s="124" t="s">
        <v>93</v>
      </c>
      <c r="AG16" s="88">
        <f>AH7</f>
        <v>-253.65999999999985</v>
      </c>
      <c r="AH16" s="123">
        <f t="shared" si="3"/>
        <v>23760.923333333332</v>
      </c>
      <c r="AI16" s="79"/>
      <c r="AK16" s="120"/>
      <c r="AL16" s="124" t="s">
        <v>43</v>
      </c>
      <c r="AM16" s="88"/>
      <c r="AN16" s="122"/>
      <c r="AO16" s="79"/>
      <c r="AP16" s="124" t="s">
        <v>43</v>
      </c>
      <c r="AQ16" s="88"/>
      <c r="AR16" s="122"/>
      <c r="AS16" s="79"/>
      <c r="AT16" s="124" t="s">
        <v>43</v>
      </c>
      <c r="AU16" s="88"/>
      <c r="AV16" s="118">
        <f t="shared" si="4"/>
        <v>24014.600000000002</v>
      </c>
      <c r="AW16" s="79"/>
      <c r="AX16" s="124" t="s">
        <v>93</v>
      </c>
      <c r="AY16" s="88">
        <f>AZ7</f>
        <v>982.69999999999709</v>
      </c>
      <c r="AZ16" s="123">
        <f t="shared" si="5"/>
        <v>24743.623333333329</v>
      </c>
      <c r="BA16" s="79"/>
      <c r="BB16" s="100"/>
    </row>
    <row r="17" spans="1:54" s="65" customFormat="1" ht="15" customHeight="1" x14ac:dyDescent="0.25">
      <c r="A17" s="128" t="s">
        <v>59</v>
      </c>
      <c r="B17" s="124" t="s">
        <v>44</v>
      </c>
      <c r="C17" s="69">
        <f>C7</f>
        <v>22630.289999999997</v>
      </c>
      <c r="D17" s="100"/>
      <c r="E17" s="124" t="s">
        <v>44</v>
      </c>
      <c r="F17" s="88">
        <f>G7</f>
        <v>380.32000000000335</v>
      </c>
      <c r="G17" s="88">
        <f t="shared" si="0"/>
        <v>23010.61</v>
      </c>
      <c r="H17" s="109"/>
      <c r="I17" s="73"/>
      <c r="J17" s="124" t="s">
        <v>44</v>
      </c>
      <c r="K17" s="88">
        <f>L7</f>
        <v>1003.9900000000016</v>
      </c>
      <c r="L17" s="88">
        <f t="shared" si="1"/>
        <v>24014.600000000002</v>
      </c>
      <c r="M17" s="109"/>
      <c r="N17" s="73"/>
      <c r="O17" s="124" t="s">
        <v>94</v>
      </c>
      <c r="P17" s="88"/>
      <c r="Q17" s="88">
        <f>O7</f>
        <v>24014.583333333332</v>
      </c>
      <c r="R17" s="109"/>
      <c r="S17" s="73"/>
      <c r="T17" s="124" t="s">
        <v>44</v>
      </c>
      <c r="U17" s="88"/>
      <c r="V17" s="122"/>
      <c r="W17" s="79"/>
      <c r="X17" s="124" t="s">
        <v>44</v>
      </c>
      <c r="Y17" s="88"/>
      <c r="Z17" s="122"/>
      <c r="AA17" s="79"/>
      <c r="AB17" s="124" t="s">
        <v>44</v>
      </c>
      <c r="AC17" s="88"/>
      <c r="AD17" s="123">
        <f t="shared" si="2"/>
        <v>24014.600000000002</v>
      </c>
      <c r="AE17" s="79"/>
      <c r="AF17" s="124" t="s">
        <v>94</v>
      </c>
      <c r="AG17" s="88">
        <f>AH7</f>
        <v>-253.65999999999985</v>
      </c>
      <c r="AH17" s="123">
        <f t="shared" si="3"/>
        <v>23760.923333333332</v>
      </c>
      <c r="AI17" s="79"/>
      <c r="AK17" s="120"/>
      <c r="AL17" s="124" t="s">
        <v>44</v>
      </c>
      <c r="AM17" s="88"/>
      <c r="AN17" s="122"/>
      <c r="AO17" s="79"/>
      <c r="AP17" s="124" t="s">
        <v>44</v>
      </c>
      <c r="AQ17" s="88"/>
      <c r="AR17" s="122"/>
      <c r="AS17" s="79"/>
      <c r="AT17" s="124" t="s">
        <v>44</v>
      </c>
      <c r="AU17" s="88"/>
      <c r="AV17" s="118">
        <f t="shared" si="4"/>
        <v>24014.600000000002</v>
      </c>
      <c r="AW17" s="79"/>
      <c r="AX17" s="124" t="s">
        <v>94</v>
      </c>
      <c r="AY17" s="88">
        <f>AZ7</f>
        <v>982.69999999999709</v>
      </c>
      <c r="AZ17" s="123">
        <f t="shared" si="5"/>
        <v>24743.623333333329</v>
      </c>
      <c r="BA17" s="79"/>
      <c r="BB17" s="100"/>
    </row>
    <row r="18" spans="1:54" s="65" customFormat="1" ht="15" customHeight="1" x14ac:dyDescent="0.25">
      <c r="A18" s="128" t="s">
        <v>60</v>
      </c>
      <c r="B18" s="124" t="s">
        <v>45</v>
      </c>
      <c r="C18" s="69">
        <f>C7</f>
        <v>22630.289999999997</v>
      </c>
      <c r="D18" s="100"/>
      <c r="E18" s="124" t="s">
        <v>45</v>
      </c>
      <c r="F18" s="88">
        <f>G7</f>
        <v>380.32000000000335</v>
      </c>
      <c r="G18" s="88">
        <f t="shared" si="0"/>
        <v>23010.61</v>
      </c>
      <c r="H18" s="109"/>
      <c r="I18" s="73"/>
      <c r="J18" s="124" t="s">
        <v>45</v>
      </c>
      <c r="K18" s="88">
        <f>L7</f>
        <v>1003.9900000000016</v>
      </c>
      <c r="L18" s="88">
        <f t="shared" si="1"/>
        <v>24014.600000000002</v>
      </c>
      <c r="M18" s="109"/>
      <c r="N18" s="73"/>
      <c r="O18" s="124" t="s">
        <v>95</v>
      </c>
      <c r="P18" s="88"/>
      <c r="Q18" s="88">
        <f>O7</f>
        <v>24014.583333333332</v>
      </c>
      <c r="R18" s="109"/>
      <c r="S18" s="73"/>
      <c r="T18" s="124" t="s">
        <v>45</v>
      </c>
      <c r="U18" s="88">
        <f>(V7/30)*5</f>
        <v>-11.460000000000338</v>
      </c>
      <c r="V18" s="122"/>
      <c r="W18" s="79"/>
      <c r="X18" s="124" t="s">
        <v>45</v>
      </c>
      <c r="Y18" s="88"/>
      <c r="Z18" s="122"/>
      <c r="AA18" s="79"/>
      <c r="AB18" s="124" t="s">
        <v>45</v>
      </c>
      <c r="AC18" s="88"/>
      <c r="AD18" s="123">
        <f t="shared" si="2"/>
        <v>24003.140000000003</v>
      </c>
      <c r="AE18" s="79"/>
      <c r="AF18" s="124" t="s">
        <v>95</v>
      </c>
      <c r="AG18" s="88">
        <f>AH7</f>
        <v>-253.65999999999985</v>
      </c>
      <c r="AH18" s="123">
        <f t="shared" si="3"/>
        <v>23760.923333333332</v>
      </c>
      <c r="AI18" s="79"/>
      <c r="AK18" s="120"/>
      <c r="AL18" s="124" t="s">
        <v>45</v>
      </c>
      <c r="AM18" s="88">
        <f>(AN7/30)*5</f>
        <v>195.92999999999967</v>
      </c>
      <c r="AN18" s="122"/>
      <c r="AO18" s="79"/>
      <c r="AP18" s="124" t="s">
        <v>45</v>
      </c>
      <c r="AQ18" s="88"/>
      <c r="AR18" s="122"/>
      <c r="AS18" s="79"/>
      <c r="AT18" s="124" t="s">
        <v>45</v>
      </c>
      <c r="AU18" s="88"/>
      <c r="AV18" s="118">
        <f t="shared" si="4"/>
        <v>24199.070000000003</v>
      </c>
      <c r="AW18" s="79"/>
      <c r="AX18" s="124" t="s">
        <v>95</v>
      </c>
      <c r="AY18" s="88">
        <f>AZ7</f>
        <v>982.69999999999709</v>
      </c>
      <c r="AZ18" s="123">
        <f t="shared" si="5"/>
        <v>24743.623333333329</v>
      </c>
      <c r="BA18" s="79"/>
      <c r="BB18" s="100"/>
    </row>
    <row r="19" spans="1:54" s="65" customFormat="1" ht="15" customHeight="1" x14ac:dyDescent="0.25">
      <c r="A19" s="128" t="s">
        <v>61</v>
      </c>
      <c r="B19" s="124" t="s">
        <v>46</v>
      </c>
      <c r="C19" s="69">
        <f>C7</f>
        <v>22630.289999999997</v>
      </c>
      <c r="D19" s="100"/>
      <c r="E19" s="124" t="s">
        <v>46</v>
      </c>
      <c r="F19" s="88">
        <f>G7</f>
        <v>380.32000000000335</v>
      </c>
      <c r="G19" s="88">
        <f t="shared" si="0"/>
        <v>23010.61</v>
      </c>
      <c r="H19" s="109"/>
      <c r="I19" s="73"/>
      <c r="J19" s="124" t="s">
        <v>46</v>
      </c>
      <c r="K19" s="88">
        <f>L7</f>
        <v>1003.9900000000016</v>
      </c>
      <c r="L19" s="88">
        <f t="shared" si="1"/>
        <v>24014.600000000002</v>
      </c>
      <c r="M19" s="109"/>
      <c r="N19" s="73"/>
      <c r="O19" s="124" t="s">
        <v>96</v>
      </c>
      <c r="P19" s="88"/>
      <c r="Q19" s="88">
        <f>O7</f>
        <v>24014.583333333332</v>
      </c>
      <c r="R19" s="109"/>
      <c r="S19" s="73"/>
      <c r="T19" s="124" t="s">
        <v>46</v>
      </c>
      <c r="U19" s="88">
        <f>V7/30*25</f>
        <v>-57.300000000001695</v>
      </c>
      <c r="V19" s="122"/>
      <c r="W19" s="79"/>
      <c r="X19" s="124" t="s">
        <v>46</v>
      </c>
      <c r="Y19" s="88">
        <f>Z7/30*5</f>
        <v>-10.631666666667419</v>
      </c>
      <c r="Z19" s="122"/>
      <c r="AA19" s="79"/>
      <c r="AB19" s="124" t="s">
        <v>46</v>
      </c>
      <c r="AC19" s="88"/>
      <c r="AD19" s="123">
        <f t="shared" si="2"/>
        <v>23946.668333333331</v>
      </c>
      <c r="AE19" s="79"/>
      <c r="AF19" s="124" t="s">
        <v>96</v>
      </c>
      <c r="AG19" s="88">
        <f>AH7</f>
        <v>-253.65999999999985</v>
      </c>
      <c r="AH19" s="123">
        <f t="shared" si="3"/>
        <v>23760.923333333332</v>
      </c>
      <c r="AI19" s="79"/>
      <c r="AK19" s="120"/>
      <c r="AL19" s="124" t="s">
        <v>46</v>
      </c>
      <c r="AM19" s="88">
        <f>AN7/30*25</f>
        <v>979.64999999999839</v>
      </c>
      <c r="AN19" s="122"/>
      <c r="AO19" s="79"/>
      <c r="AP19" s="124" t="s">
        <v>46</v>
      </c>
      <c r="AQ19" s="88">
        <f>AR7/30*5</f>
        <v>196.75666666666621</v>
      </c>
      <c r="AR19" s="122"/>
      <c r="AS19" s="79"/>
      <c r="AT19" s="124" t="s">
        <v>46</v>
      </c>
      <c r="AU19" s="88"/>
      <c r="AV19" s="118">
        <f t="shared" si="4"/>
        <v>25123.074999999997</v>
      </c>
      <c r="AW19" s="79"/>
      <c r="AX19" s="124" t="s">
        <v>96</v>
      </c>
      <c r="AY19" s="88">
        <f>AZ7</f>
        <v>982.69999999999709</v>
      </c>
      <c r="AZ19" s="123">
        <f t="shared" si="5"/>
        <v>24743.623333333329</v>
      </c>
      <c r="BA19" s="79"/>
      <c r="BB19" s="100"/>
    </row>
    <row r="20" spans="1:54" s="65" customFormat="1" ht="15" customHeight="1" x14ac:dyDescent="0.25">
      <c r="A20" s="128" t="s">
        <v>62</v>
      </c>
      <c r="B20" s="124" t="s">
        <v>47</v>
      </c>
      <c r="C20" s="69">
        <f>C7</f>
        <v>22630.289999999997</v>
      </c>
      <c r="D20" s="100"/>
      <c r="E20" s="124" t="s">
        <v>47</v>
      </c>
      <c r="F20" s="88">
        <f>G7</f>
        <v>380.32000000000335</v>
      </c>
      <c r="G20" s="88">
        <f t="shared" si="0"/>
        <v>23010.61</v>
      </c>
      <c r="H20" s="109"/>
      <c r="I20" s="73"/>
      <c r="J20" s="124" t="s">
        <v>47</v>
      </c>
      <c r="K20" s="88">
        <f>L7</f>
        <v>1003.9900000000016</v>
      </c>
      <c r="L20" s="88">
        <f t="shared" si="1"/>
        <v>24014.600000000002</v>
      </c>
      <c r="M20" s="109"/>
      <c r="N20" s="73"/>
      <c r="O20" s="124" t="s">
        <v>97</v>
      </c>
      <c r="P20" s="88"/>
      <c r="Q20" s="88">
        <f>O7</f>
        <v>24014.583333333332</v>
      </c>
      <c r="R20" s="109"/>
      <c r="S20" s="73"/>
      <c r="T20" s="124" t="s">
        <v>47</v>
      </c>
      <c r="U20" s="88"/>
      <c r="V20" s="122"/>
      <c r="W20" s="79"/>
      <c r="X20" s="124" t="s">
        <v>47</v>
      </c>
      <c r="Y20" s="88">
        <f>Z7</f>
        <v>-63.790000000004511</v>
      </c>
      <c r="Z20" s="122"/>
      <c r="AA20" s="79"/>
      <c r="AB20" s="124" t="s">
        <v>47</v>
      </c>
      <c r="AC20" s="88"/>
      <c r="AD20" s="123">
        <f t="shared" si="2"/>
        <v>23950.809999999998</v>
      </c>
      <c r="AE20" s="79"/>
      <c r="AF20" s="124" t="s">
        <v>97</v>
      </c>
      <c r="AG20" s="88">
        <f>AH7</f>
        <v>-253.65999999999985</v>
      </c>
      <c r="AH20" s="123">
        <f t="shared" si="3"/>
        <v>23760.923333333332</v>
      </c>
      <c r="AI20" s="79"/>
      <c r="AK20" s="120"/>
      <c r="AL20" s="124" t="s">
        <v>47</v>
      </c>
      <c r="AM20" s="88"/>
      <c r="AN20" s="122"/>
      <c r="AO20" s="79"/>
      <c r="AP20" s="124" t="s">
        <v>47</v>
      </c>
      <c r="AQ20" s="88">
        <f>AR7</f>
        <v>1180.5399999999972</v>
      </c>
      <c r="AR20" s="122"/>
      <c r="AS20" s="79"/>
      <c r="AT20" s="124" t="s">
        <v>47</v>
      </c>
      <c r="AU20" s="88"/>
      <c r="AV20" s="118">
        <f t="shared" si="4"/>
        <v>25131.349999999995</v>
      </c>
      <c r="AW20" s="79"/>
      <c r="AX20" s="124" t="s">
        <v>97</v>
      </c>
      <c r="AY20" s="88">
        <f>AZ7</f>
        <v>982.69999999999709</v>
      </c>
      <c r="AZ20" s="123">
        <f t="shared" si="5"/>
        <v>24743.623333333329</v>
      </c>
      <c r="BA20" s="79"/>
      <c r="BB20" s="100"/>
    </row>
    <row r="21" spans="1:54" s="65" customFormat="1" ht="15" customHeight="1" x14ac:dyDescent="0.25">
      <c r="A21" s="128" t="s">
        <v>51</v>
      </c>
      <c r="B21" s="124" t="s">
        <v>48</v>
      </c>
      <c r="C21" s="70">
        <f>C7</f>
        <v>22630.289999999997</v>
      </c>
      <c r="D21" s="100"/>
      <c r="E21" s="124" t="s">
        <v>48</v>
      </c>
      <c r="F21" s="88">
        <f>G7</f>
        <v>380.32000000000335</v>
      </c>
      <c r="G21" s="88">
        <f t="shared" si="0"/>
        <v>23010.61</v>
      </c>
      <c r="H21" s="109"/>
      <c r="I21" s="73"/>
      <c r="J21" s="124" t="s">
        <v>48</v>
      </c>
      <c r="K21" s="88">
        <f>L7</f>
        <v>1003.9900000000016</v>
      </c>
      <c r="L21" s="88">
        <f t="shared" si="1"/>
        <v>24014.600000000002</v>
      </c>
      <c r="M21" s="142"/>
      <c r="N21" s="73"/>
      <c r="O21" s="124" t="s">
        <v>98</v>
      </c>
      <c r="P21" s="88"/>
      <c r="Q21" s="88">
        <f>O7</f>
        <v>24014.583333333332</v>
      </c>
      <c r="R21" s="109"/>
      <c r="S21" s="73"/>
      <c r="T21" s="124" t="s">
        <v>48</v>
      </c>
      <c r="U21" s="88"/>
      <c r="V21" s="122"/>
      <c r="W21" s="79"/>
      <c r="X21" s="124" t="s">
        <v>48</v>
      </c>
      <c r="Y21" s="88">
        <f>Z7/30*25</f>
        <v>-53.15833333333709</v>
      </c>
      <c r="Z21" s="122"/>
      <c r="AA21" s="79"/>
      <c r="AB21" s="124" t="s">
        <v>48</v>
      </c>
      <c r="AC21" s="88">
        <f>AD7/30*5</f>
        <v>-42.276666666666642</v>
      </c>
      <c r="AD21" s="123">
        <f t="shared" si="2"/>
        <v>23919.165000000001</v>
      </c>
      <c r="AE21" s="79"/>
      <c r="AF21" s="124" t="s">
        <v>98</v>
      </c>
      <c r="AG21" s="88">
        <f>AH7</f>
        <v>-253.65999999999985</v>
      </c>
      <c r="AH21" s="123">
        <f t="shared" si="3"/>
        <v>23760.923333333332</v>
      </c>
      <c r="AI21" s="79"/>
      <c r="AK21" s="120"/>
      <c r="AL21" s="124" t="s">
        <v>48</v>
      </c>
      <c r="AM21" s="88"/>
      <c r="AN21" s="122"/>
      <c r="AO21" s="79"/>
      <c r="AP21" s="124" t="s">
        <v>48</v>
      </c>
      <c r="AQ21" s="88">
        <f>AR7/30*25</f>
        <v>983.78333333333114</v>
      </c>
      <c r="AR21" s="122"/>
      <c r="AS21" s="79"/>
      <c r="AT21" s="124" t="s">
        <v>48</v>
      </c>
      <c r="AU21" s="88">
        <f>AV7/30*5</f>
        <v>163.78333333333285</v>
      </c>
      <c r="AV21" s="118">
        <f t="shared" si="4"/>
        <v>25066.731666666667</v>
      </c>
      <c r="AW21" s="79"/>
      <c r="AX21" s="124" t="s">
        <v>98</v>
      </c>
      <c r="AY21" s="88">
        <f>AZ7</f>
        <v>982.69999999999709</v>
      </c>
      <c r="AZ21" s="123">
        <f t="shared" si="5"/>
        <v>24743.623333333329</v>
      </c>
      <c r="BA21" s="79"/>
      <c r="BB21" s="100"/>
    </row>
    <row r="22" spans="1:54" s="65" customFormat="1" x14ac:dyDescent="0.25">
      <c r="A22" s="126"/>
      <c r="C22" s="82"/>
      <c r="D22" s="100"/>
      <c r="E22" s="111"/>
      <c r="F22" s="79">
        <f>SUM(F10:F21)</f>
        <v>4563.8400000000402</v>
      </c>
      <c r="G22" s="79">
        <f>SUM(G10:G21)</f>
        <v>276127.31999999995</v>
      </c>
      <c r="H22" s="100"/>
      <c r="I22" s="73"/>
      <c r="J22" s="111"/>
      <c r="K22" s="79">
        <f>SUM(K10:K21)</f>
        <v>12047.880000000019</v>
      </c>
      <c r="L22" s="79">
        <f>SUM(L10:L21)</f>
        <v>288175.2</v>
      </c>
      <c r="M22" s="100"/>
      <c r="N22" s="73"/>
      <c r="P22" s="79">
        <f>SUM(P10:P21)</f>
        <v>0</v>
      </c>
      <c r="Q22" s="79">
        <f>SUM(Q10:Q21)</f>
        <v>288175</v>
      </c>
      <c r="R22" s="100"/>
      <c r="S22" s="73"/>
      <c r="T22" s="111"/>
      <c r="U22" s="79">
        <f>SUM(U10:U21)</f>
        <v>-68.760000000002037</v>
      </c>
      <c r="X22" s="111"/>
      <c r="Y22" s="79">
        <f>SUM(Y10:Y21)</f>
        <v>-127.58000000000902</v>
      </c>
      <c r="AC22" s="79">
        <f>SUM(AC10:AC21)</f>
        <v>-42.276666666666642</v>
      </c>
      <c r="AD22" s="109">
        <f>SUM(AD10:AD21)</f>
        <v>287936.58333333331</v>
      </c>
      <c r="AG22" s="79">
        <f>SUM(AG10:AG21)</f>
        <v>-3043.9199999999983</v>
      </c>
      <c r="AH22" s="79">
        <f>SUM(AH10:AH21)</f>
        <v>285131.08</v>
      </c>
      <c r="AK22" s="120"/>
      <c r="AL22" s="111"/>
      <c r="AM22" s="79">
        <f>SUM(AM10:AM21)</f>
        <v>1175.5799999999981</v>
      </c>
      <c r="AP22" s="111"/>
      <c r="AQ22" s="79">
        <f>SUM(AQ10:AQ21)</f>
        <v>2361.0799999999945</v>
      </c>
      <c r="AU22" s="79">
        <f>SUM(AU10:AU21)</f>
        <v>163.78333333333285</v>
      </c>
      <c r="AV22" s="109">
        <f>SUM(AV10:AV21)</f>
        <v>291637.02666666667</v>
      </c>
      <c r="AY22" s="79">
        <f>SUM(AY10:AY21)</f>
        <v>11792.399999999965</v>
      </c>
      <c r="AZ22" s="79">
        <f>SUM(AZ10:AZ21)</f>
        <v>296923.47999999992</v>
      </c>
      <c r="BB22" s="100"/>
    </row>
    <row r="23" spans="1:54" ht="15.75" thickBot="1" x14ac:dyDescent="0.3">
      <c r="D23" s="101"/>
      <c r="E23" s="112"/>
      <c r="H23" s="101"/>
      <c r="I23" s="73"/>
      <c r="J23" s="112"/>
      <c r="K23" s="81"/>
      <c r="L23" s="81"/>
      <c r="M23" s="101"/>
      <c r="N23" s="73"/>
      <c r="R23" s="101"/>
      <c r="S23" s="73"/>
      <c r="T23" s="112"/>
      <c r="X23" s="112"/>
      <c r="AJ23" s="101"/>
      <c r="AK23" s="120"/>
      <c r="AL23" s="112"/>
      <c r="AP23" s="112"/>
      <c r="BB23" s="101"/>
    </row>
    <row r="24" spans="1:54" ht="16.5" thickTop="1" thickBot="1" x14ac:dyDescent="0.3">
      <c r="D24" s="101"/>
      <c r="E24" s="113"/>
      <c r="F24" s="89" t="s">
        <v>63</v>
      </c>
      <c r="H24" s="101"/>
      <c r="J24" s="113"/>
      <c r="K24" s="89" t="s">
        <v>63</v>
      </c>
      <c r="L24" s="81"/>
      <c r="M24" s="101"/>
      <c r="O24" s="94"/>
      <c r="P24" s="89" t="s">
        <v>36</v>
      </c>
      <c r="R24" s="101"/>
      <c r="T24" s="113">
        <v>43835</v>
      </c>
      <c r="U24" s="89" t="s">
        <v>36</v>
      </c>
      <c r="X24" s="113">
        <v>43920</v>
      </c>
      <c r="Y24" s="89" t="s">
        <v>36</v>
      </c>
      <c r="AB24" s="85"/>
      <c r="AC24" s="89" t="s">
        <v>36</v>
      </c>
      <c r="AF24" s="85"/>
      <c r="AG24" s="89" t="s">
        <v>36</v>
      </c>
      <c r="AJ24" s="101"/>
      <c r="AK24" s="121"/>
      <c r="AL24" s="113">
        <v>43835</v>
      </c>
      <c r="AM24" s="89" t="s">
        <v>36</v>
      </c>
      <c r="AP24" s="113">
        <v>43920</v>
      </c>
      <c r="AQ24" s="89" t="s">
        <v>36</v>
      </c>
      <c r="AT24" s="85"/>
      <c r="AU24" s="89" t="s">
        <v>36</v>
      </c>
      <c r="AX24" s="85"/>
      <c r="AY24" s="89" t="s">
        <v>36</v>
      </c>
      <c r="BB24" s="101"/>
    </row>
    <row r="25" spans="1:54" ht="16.5" thickTop="1" thickBot="1" x14ac:dyDescent="0.3">
      <c r="D25" s="101"/>
      <c r="E25" s="114"/>
      <c r="F25" s="90" t="s">
        <v>65</v>
      </c>
      <c r="H25" s="101"/>
      <c r="J25" s="114"/>
      <c r="K25" s="90" t="s">
        <v>65</v>
      </c>
      <c r="L25" s="81"/>
      <c r="M25" s="101"/>
      <c r="O25" s="95"/>
      <c r="P25" s="90" t="s">
        <v>65</v>
      </c>
      <c r="R25" s="101"/>
      <c r="T25" s="114">
        <v>43831</v>
      </c>
      <c r="U25" s="90" t="s">
        <v>65</v>
      </c>
      <c r="X25" s="114">
        <v>43896</v>
      </c>
      <c r="Y25" s="90" t="s">
        <v>65</v>
      </c>
      <c r="AB25" s="86"/>
      <c r="AC25" s="90" t="s">
        <v>65</v>
      </c>
      <c r="AF25" s="86"/>
      <c r="AG25" s="90" t="s">
        <v>65</v>
      </c>
      <c r="AJ25" s="101"/>
      <c r="AK25" s="121"/>
      <c r="AL25" s="114">
        <v>43831</v>
      </c>
      <c r="AM25" s="90" t="s">
        <v>65</v>
      </c>
      <c r="AP25" s="114">
        <v>43896</v>
      </c>
      <c r="AQ25" s="90" t="s">
        <v>65</v>
      </c>
      <c r="AT25" s="86"/>
      <c r="AU25" s="90" t="s">
        <v>65</v>
      </c>
      <c r="AX25" s="86"/>
      <c r="AY25" s="90" t="s">
        <v>65</v>
      </c>
      <c r="BB25" s="101"/>
    </row>
    <row r="26" spans="1:54" ht="21.75" thickTop="1" x14ac:dyDescent="0.25">
      <c r="C26" s="131"/>
      <c r="D26" s="101"/>
      <c r="E26" s="115">
        <f>E24-E25</f>
        <v>0</v>
      </c>
      <c r="F26" s="87" t="s">
        <v>27</v>
      </c>
      <c r="H26" s="101"/>
      <c r="J26" s="115">
        <f>J24-J25</f>
        <v>0</v>
      </c>
      <c r="K26" s="87" t="s">
        <v>27</v>
      </c>
      <c r="L26" s="81"/>
      <c r="M26" s="101"/>
      <c r="O26" s="84">
        <f>O24-O25</f>
        <v>0</v>
      </c>
      <c r="P26" s="87" t="s">
        <v>27</v>
      </c>
      <c r="R26" s="101"/>
      <c r="S26" s="143"/>
      <c r="T26" s="115">
        <f>T24-T25</f>
        <v>4</v>
      </c>
      <c r="U26" s="87" t="s">
        <v>27</v>
      </c>
      <c r="X26" s="115">
        <f>X24-X25</f>
        <v>24</v>
      </c>
      <c r="Y26" s="87" t="s">
        <v>27</v>
      </c>
      <c r="AB26" s="84">
        <f>AB24-AB25</f>
        <v>0</v>
      </c>
      <c r="AC26" s="87" t="s">
        <v>27</v>
      </c>
      <c r="AF26" s="84">
        <f>AF24-AF25</f>
        <v>0</v>
      </c>
      <c r="AG26" s="87" t="s">
        <v>27</v>
      </c>
      <c r="AJ26" s="101"/>
      <c r="AK26" s="121"/>
      <c r="AL26" s="115">
        <f>AL24-AL25</f>
        <v>4</v>
      </c>
      <c r="AM26" s="87" t="s">
        <v>27</v>
      </c>
      <c r="AP26" s="115">
        <f>AP24-AP25</f>
        <v>24</v>
      </c>
      <c r="AQ26" s="87" t="s">
        <v>27</v>
      </c>
      <c r="AT26" s="84">
        <f>AT24-AT25</f>
        <v>0</v>
      </c>
      <c r="AU26" s="87" t="s">
        <v>27</v>
      </c>
      <c r="AX26" s="84">
        <f>AX24-AX25</f>
        <v>0</v>
      </c>
      <c r="AY26" s="87" t="s">
        <v>27</v>
      </c>
      <c r="BB26" s="101"/>
    </row>
    <row r="27" spans="1:54" x14ac:dyDescent="0.25">
      <c r="E27" s="64"/>
      <c r="F27" s="90"/>
      <c r="O27" s="64"/>
      <c r="T27" s="64"/>
      <c r="AB27" s="64"/>
    </row>
    <row r="28" spans="1:54" x14ac:dyDescent="0.25">
      <c r="E28" s="63"/>
      <c r="O28" s="63"/>
      <c r="T28" s="63" t="s">
        <v>104</v>
      </c>
      <c r="AB28" s="63"/>
    </row>
    <row r="29" spans="1:54" x14ac:dyDescent="0.25">
      <c r="E29" s="63"/>
      <c r="F29" s="89" t="s">
        <v>63</v>
      </c>
      <c r="O29" s="63"/>
      <c r="T29" s="63"/>
      <c r="AB29" s="63"/>
    </row>
    <row r="30" spans="1:54" x14ac:dyDescent="0.25">
      <c r="E30" s="130"/>
      <c r="F30" s="81" t="s">
        <v>64</v>
      </c>
    </row>
    <row r="31" spans="1:54" x14ac:dyDescent="0.25">
      <c r="E31" s="130"/>
    </row>
  </sheetData>
  <mergeCells count="42">
    <mergeCell ref="I3:I6"/>
    <mergeCell ref="AK3:AK6"/>
    <mergeCell ref="AB5:AE5"/>
    <mergeCell ref="AB8:AC8"/>
    <mergeCell ref="J3:M3"/>
    <mergeCell ref="J4:M4"/>
    <mergeCell ref="J5:M5"/>
    <mergeCell ref="J8:K8"/>
    <mergeCell ref="N3:N6"/>
    <mergeCell ref="O3:R3"/>
    <mergeCell ref="O4:R4"/>
    <mergeCell ref="O5:R5"/>
    <mergeCell ref="O8:P8"/>
    <mergeCell ref="S3:S6"/>
    <mergeCell ref="B6:B7"/>
    <mergeCell ref="B8:C8"/>
    <mergeCell ref="E8:F8"/>
    <mergeCell ref="B4:D4"/>
    <mergeCell ref="E4:H4"/>
    <mergeCell ref="B5:D5"/>
    <mergeCell ref="E5:H5"/>
    <mergeCell ref="B3:D3"/>
    <mergeCell ref="E3:H3"/>
    <mergeCell ref="T3:AJ3"/>
    <mergeCell ref="AL5:AO5"/>
    <mergeCell ref="T8:U8"/>
    <mergeCell ref="T5:W5"/>
    <mergeCell ref="T4:AJ4"/>
    <mergeCell ref="X8:Y8"/>
    <mergeCell ref="X5:AA5"/>
    <mergeCell ref="AF5:AI5"/>
    <mergeCell ref="AF8:AG8"/>
    <mergeCell ref="AL3:BB3"/>
    <mergeCell ref="AL8:AM8"/>
    <mergeCell ref="AL4:BB4"/>
    <mergeCell ref="AP5:AS5"/>
    <mergeCell ref="AT5:AW5"/>
    <mergeCell ref="AX5:BA5"/>
    <mergeCell ref="AP8:AQ8"/>
    <mergeCell ref="AT8:AU8"/>
    <mergeCell ref="AX8:AY8"/>
    <mergeCell ref="BC5:BC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</cp:lastModifiedBy>
  <dcterms:created xsi:type="dcterms:W3CDTF">2018-03-05T11:36:05Z</dcterms:created>
  <dcterms:modified xsi:type="dcterms:W3CDTF">2020-08-06T18:42:14Z</dcterms:modified>
</cp:coreProperties>
</file>