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1" r:id="rId2"/>
    <sheet name="Cronograma" sheetId="4" r:id="rId3"/>
  </sheets>
  <calcPr calcId="162913"/>
</workbook>
</file>

<file path=xl/calcChain.xml><?xml version="1.0" encoding="utf-8"?>
<calcChain xmlns="http://schemas.openxmlformats.org/spreadsheetml/2006/main">
  <c r="V18" i="4" l="1"/>
  <c r="L22" i="4"/>
  <c r="G22" i="4"/>
  <c r="X7" i="4"/>
  <c r="U22" i="4"/>
  <c r="V20" i="4"/>
  <c r="V14" i="4"/>
  <c r="V10" i="4"/>
  <c r="V7" i="4"/>
  <c r="T7" i="4"/>
  <c r="Q22" i="4"/>
  <c r="Q7" i="4"/>
  <c r="K22" i="4"/>
  <c r="L21" i="4"/>
  <c r="L18" i="4"/>
  <c r="L14" i="4"/>
  <c r="L11" i="4"/>
  <c r="L13" i="4"/>
  <c r="L12" i="4"/>
  <c r="K14" i="4"/>
  <c r="F14" i="4"/>
  <c r="G15" i="4"/>
  <c r="G14" i="4"/>
  <c r="I7" i="4"/>
  <c r="L15" i="4" l="1"/>
  <c r="G7" i="4" l="1"/>
  <c r="L7" i="4"/>
  <c r="J7" i="4"/>
  <c r="L10" i="4"/>
  <c r="W7" i="4" l="1"/>
  <c r="V22" i="4"/>
  <c r="V12" i="4"/>
  <c r="V13" i="4"/>
  <c r="V15" i="4"/>
  <c r="V16" i="4"/>
  <c r="V17" i="4"/>
  <c r="V19" i="4"/>
  <c r="V21" i="4"/>
  <c r="V11" i="4"/>
  <c r="T26" i="4"/>
  <c r="R7" i="4"/>
  <c r="L19" i="4"/>
  <c r="L20" i="4" l="1"/>
  <c r="O26" i="4"/>
  <c r="O7" i="4"/>
  <c r="P22" i="4" l="1"/>
  <c r="H7" i="4"/>
  <c r="M7" i="4"/>
  <c r="N7" i="4" s="1"/>
  <c r="S7" i="4" s="1"/>
  <c r="L17" i="4"/>
  <c r="L16" i="4"/>
  <c r="G13" i="4"/>
  <c r="G12" i="4"/>
  <c r="G11" i="4"/>
  <c r="G10" i="4"/>
  <c r="J26" i="4"/>
  <c r="I19" i="1"/>
  <c r="H19" i="1"/>
  <c r="G19" i="1"/>
  <c r="F19" i="1"/>
  <c r="F20" i="1"/>
  <c r="H20" i="1" s="1"/>
  <c r="D20" i="1"/>
  <c r="G9" i="1"/>
  <c r="G14" i="1"/>
  <c r="I14" i="1" s="1"/>
  <c r="F14" i="1"/>
  <c r="H14" i="1"/>
  <c r="G15" i="1"/>
  <c r="F9" i="1"/>
  <c r="F4" i="1"/>
  <c r="G4" i="1" s="1"/>
  <c r="G5" i="1" s="1"/>
  <c r="E7" i="4"/>
  <c r="F22" i="4" s="1"/>
  <c r="C7" i="4"/>
  <c r="D5" i="1"/>
  <c r="F6" i="2"/>
  <c r="F7" i="2"/>
  <c r="F10" i="2"/>
  <c r="F11" i="2"/>
  <c r="G20" i="1" l="1"/>
  <c r="I20" i="1" s="1"/>
  <c r="I9" i="1"/>
  <c r="H9" i="1"/>
  <c r="B4" i="4"/>
  <c r="B3" i="4" l="1"/>
  <c r="G16" i="4" l="1"/>
  <c r="G17" i="4"/>
  <c r="G18" i="4"/>
  <c r="G19" i="4"/>
  <c r="G20" i="4"/>
  <c r="G21" i="4"/>
  <c r="E26" i="4"/>
  <c r="H20" i="2" l="1"/>
  <c r="G20" i="2"/>
  <c r="E20" i="2"/>
  <c r="F17" i="2"/>
  <c r="F18" i="2"/>
  <c r="F19" i="2"/>
  <c r="F15" i="2" l="1"/>
  <c r="F12" i="2" l="1"/>
  <c r="F13" i="2"/>
  <c r="F16" i="2" l="1"/>
  <c r="F5" i="2"/>
  <c r="F9" i="2"/>
  <c r="F14" i="2"/>
  <c r="D15" i="1" l="1"/>
  <c r="F4" i="2"/>
  <c r="F20" i="2" s="1"/>
  <c r="D10" i="1" l="1"/>
  <c r="F5" i="1" l="1"/>
  <c r="F10" i="1"/>
  <c r="H10" i="1" l="1"/>
  <c r="G10" i="1"/>
  <c r="I10" i="1" l="1"/>
  <c r="F15" i="1"/>
  <c r="H15" i="1" l="1"/>
  <c r="I15" i="1"/>
</calcChain>
</file>

<file path=xl/sharedStrings.xml><?xml version="1.0" encoding="utf-8"?>
<sst xmlns="http://schemas.openxmlformats.org/spreadsheetml/2006/main" count="173" uniqueCount="88">
  <si>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</si>
  <si>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</si>
  <si>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</si>
  <si>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</si>
  <si>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</si>
  <si>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</si>
  <si>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</si>
  <si>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</si>
  <si>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</si>
  <si>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</si>
  <si>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</si>
  <si>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</si>
  <si>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</si>
  <si>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</si>
  <si>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</si>
  <si>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</si>
  <si>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</si>
  <si>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DIFERENÇA ANUAL DOS VALORES</t>
  </si>
  <si>
    <t>Repactuação</t>
  </si>
  <si>
    <t>SEI Nº</t>
  </si>
  <si>
    <t>PRORROGAÇÃO</t>
  </si>
  <si>
    <t>SUPRESSÃO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</si>
  <si>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</si>
  <si>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</si>
  <si>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</si>
  <si>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</si>
  <si>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</si>
  <si>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</si>
  <si>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</si>
  <si>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</si>
  <si>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</si>
  <si>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</si>
  <si>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</si>
  <si>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</si>
  <si>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</si>
  <si>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</si>
  <si>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</si>
  <si>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</si>
  <si>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</si>
  <si>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</si>
  <si>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</si>
  <si>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</si>
  <si>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</si>
  <si>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</si>
  <si>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</si>
  <si>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</si>
  <si>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</si>
  <si>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</si>
  <si>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</si>
  <si>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Contrato 39/2019/RER/IBR</t>
  </si>
  <si>
    <t>12/08/2019 A 11/08/2020</t>
  </si>
  <si>
    <t>23208.002474/2019-83</t>
  </si>
  <si>
    <t>Portaria 1106 - 05/09/2019</t>
  </si>
  <si>
    <t>Designação Fiscais</t>
  </si>
  <si>
    <t>23825.000401/2019-80</t>
  </si>
  <si>
    <t>ADITIVO Nº 01/2020 - 24/03/2020</t>
  </si>
  <si>
    <t>Reequilíbrio - Alteração de Tributo</t>
  </si>
  <si>
    <t>23825.000144/2020-10</t>
  </si>
  <si>
    <t>APOSTILAMENTO 01/2020 - 03/06/2020</t>
  </si>
  <si>
    <t>23825.000225/2020-10</t>
  </si>
  <si>
    <t>ADITIVO Nº 02/2020 - 13/07/2020</t>
  </si>
  <si>
    <t>12/08/2020 A 11/08/2021</t>
  </si>
  <si>
    <t>23825.000294/2020-23</t>
  </si>
  <si>
    <t>23825.000294/2020-24</t>
  </si>
  <si>
    <t>CONTRATO 39/2019/RER/IBR</t>
  </si>
  <si>
    <t>Aditivo 01/2020 - Reequilíbrio - Alteração Tributo</t>
  </si>
  <si>
    <t>Vigência a partir de 01/01/2020</t>
  </si>
  <si>
    <t>Zelador</t>
  </si>
  <si>
    <t>Aditivo 01/2020 - Reequilíbrio Alteração Tributo -  a partir de 01/01/2020</t>
  </si>
  <si>
    <t>APOSTILAMENTO 01/2020 - REPACTUAÇÃO - a partir de 01/01/2020</t>
  </si>
  <si>
    <t>ADITIVO 02/2020 - SUPRESSÃO CUSTOS NÃO RENOVÁVEIS - a partir de 12/08/2020</t>
  </si>
  <si>
    <t>Apostilamento 01/2020 - Repactuação</t>
  </si>
  <si>
    <t>Aditivo 02/2020 - Prorrogação</t>
  </si>
  <si>
    <t>Vigência de 12/08/2020 até 11/08/2021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</si>
  <si>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</si>
  <si>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</si>
  <si>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</si>
  <si>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</si>
  <si>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</si>
  <si>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</si>
  <si>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</si>
  <si>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</si>
  <si>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</si>
  <si>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</si>
  <si>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</si>
  <si>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</si>
  <si>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Aditivo 02/2020 - Supressão Custos Não Renováveis</t>
  </si>
  <si>
    <t>Vigência a partir de 12/08/2020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</si>
</sst>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1" applyFont="1" applyBorder="1"/>
    <xf numFmtId="164" fontId="0" fillId="0" borderId="0" xfId="0" applyNumberForma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4" xfId="1" applyFont="1" applyBorder="1"/>
    <xf numFmtId="164" fontId="0" fillId="0" borderId="1" xfId="1" applyFont="1" applyBorder="1"/>
    <xf numFmtId="0" fontId="11" fillId="8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7" xfId="0" applyFont="1" applyBorder="1" applyAlignment="1">
      <alignment horizontal="center" vertical="center" wrapText="1"/>
    </xf>
    <xf numFmtId="164" fontId="0" fillId="0" borderId="7" xfId="1" applyFont="1" applyBorder="1"/>
    <xf numFmtId="0" fontId="0" fillId="0" borderId="8" xfId="0" applyBorder="1" applyAlignment="1"/>
    <xf numFmtId="164" fontId="2" fillId="0" borderId="8" xfId="1" applyFont="1" applyBorder="1" applyAlignment="1">
      <alignment horizontal="center" vertical="center"/>
    </xf>
    <xf numFmtId="0" fontId="0" fillId="0" borderId="8" xfId="0" applyBorder="1"/>
    <xf numFmtId="0" fontId="0" fillId="0" borderId="8" xfId="0" applyFill="1" applyBorder="1"/>
    <xf numFmtId="0" fontId="2" fillId="0" borderId="9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64" fontId="0" fillId="0" borderId="9" xfId="1" applyFont="1" applyBorder="1"/>
    <xf numFmtId="44" fontId="0" fillId="5" borderId="7" xfId="0" applyNumberFormat="1" applyFill="1" applyBorder="1"/>
    <xf numFmtId="164" fontId="0" fillId="0" borderId="8" xfId="0" applyNumberFormat="1" applyBorder="1" applyAlignment="1"/>
    <xf numFmtId="164" fontId="2" fillId="0" borderId="9" xfId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44" fontId="0" fillId="0" borderId="8" xfId="0" applyNumberFormat="1" applyBorder="1"/>
    <xf numFmtId="14" fontId="0" fillId="0" borderId="8" xfId="0" applyNumberFormat="1" applyBorder="1"/>
    <xf numFmtId="0" fontId="0" fillId="0" borderId="13" xfId="0" applyBorder="1"/>
    <xf numFmtId="0" fontId="0" fillId="0" borderId="13" xfId="0" applyFill="1" applyBorder="1"/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0" fillId="0" borderId="13" xfId="0" applyNumberFormat="1" applyBorder="1" applyAlignment="1">
      <alignment horizontal="center" vertical="center"/>
    </xf>
    <xf numFmtId="164" fontId="0" fillId="6" borderId="3" xfId="1" applyNumberFormat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44" fontId="16" fillId="8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0" fontId="0" fillId="0" borderId="2" xfId="0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8" fillId="0" borderId="0" xfId="3"/>
    <xf numFmtId="164" fontId="1" fillId="0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164" fontId="2" fillId="6" borderId="3" xfId="1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 vertical="center"/>
    </xf>
    <xf numFmtId="164" fontId="14" fillId="0" borderId="11" xfId="1" applyFont="1" applyFill="1" applyBorder="1" applyAlignment="1">
      <alignment horizontal="center" vertical="center"/>
    </xf>
    <xf numFmtId="164" fontId="14" fillId="0" borderId="12" xfId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164" fontId="14" fillId="0" borderId="4" xfId="1" applyFont="1" applyFill="1" applyBorder="1" applyAlignment="1">
      <alignment horizontal="center" vertical="center"/>
    </xf>
    <xf numFmtId="164" fontId="14" fillId="0" borderId="5" xfId="1" applyFont="1" applyFill="1" applyBorder="1" applyAlignment="1">
      <alignment horizontal="center" vertical="center"/>
    </xf>
    <xf numFmtId="164" fontId="14" fillId="0" borderId="6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645041&amp;infra_sistema=100000100&amp;infra_unidade_atual=110001864&amp;infra_hash=e9ebeb4cba3778403102de8d5889ae748fabcfced1c9d28814a921626567121b" TargetMode="External"/><Relationship Id="rId2" Type="http://schemas.openxmlformats.org/officeDocument/2006/relationships/hyperlink" Target="https://sei.ifmg.edu.br/sei/controlador.php?acao=arvore_visualizar&amp;acao_origem=procedimento_visualizar&amp;id_procedimento=645041&amp;infra_sistema=100000100&amp;infra_unidade_atual=110001864&amp;infra_hash=e9ebeb4cba3778403102de8d5889ae748fabcfced1c9d28814a921626567121b" TargetMode="External"/><Relationship Id="rId1" Type="http://schemas.openxmlformats.org/officeDocument/2006/relationships/hyperlink" Target="https://sei.ifmg.edu.br/sei/controlador.php?acao=arvore_visualizar&amp;acao_origem=procedimento_visualizar&amp;id_procedimento=601214&amp;infra_sistema=100000100&amp;infra_unidade_atual=110001864&amp;infra_hash=11beb7cfdc19b75ee019f115a32ddb13652907d8daa6c4698b4c33e1a437dc47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workbookViewId="0">
      <selection activeCell="I9" sqref="I9"/>
    </sheetView>
  </sheetViews>
  <sheetFormatPr defaultRowHeight="15" x14ac:dyDescent="0.25"/>
  <cols>
    <col min="1" max="1" width="4.5703125" style="2" customWidth="1"/>
    <col min="2" max="2" width="35.7109375" style="2" bestFit="1" customWidth="1"/>
    <col min="3" max="3" width="40.285156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2</v>
      </c>
    </row>
    <row r="3" spans="2:11" ht="15.75" x14ac:dyDescent="0.25">
      <c r="B3" s="46" t="s">
        <v>49</v>
      </c>
      <c r="C3" s="43" t="s">
        <v>3</v>
      </c>
      <c r="D3" s="43" t="s">
        <v>4</v>
      </c>
      <c r="E3" s="43" t="s">
        <v>5</v>
      </c>
      <c r="F3" s="43" t="s">
        <v>6</v>
      </c>
      <c r="G3" s="44" t="s">
        <v>7</v>
      </c>
      <c r="H3" s="45" t="s">
        <v>8</v>
      </c>
      <c r="I3" s="43" t="s">
        <v>19</v>
      </c>
      <c r="J3" s="101"/>
      <c r="K3" s="101"/>
    </row>
    <row r="4" spans="2:11" x14ac:dyDescent="0.25">
      <c r="B4" s="34" t="s">
        <v>9</v>
      </c>
      <c r="C4" s="31"/>
      <c r="D4" s="35" t="s">
        <v>50</v>
      </c>
      <c r="E4" s="31">
        <v>51799.92</v>
      </c>
      <c r="F4" s="31">
        <f>E4/12</f>
        <v>4316.66</v>
      </c>
      <c r="G4" s="32"/>
      <c r="H4" s="33"/>
      <c r="I4" t="s">
        <v>51</v>
      </c>
      <c r="J4" s="7"/>
    </row>
    <row r="5" spans="2:11" x14ac:dyDescent="0.25">
      <c r="B5" s="34" t="s">
        <v>52</v>
      </c>
      <c r="C5" s="31" t="s">
        <v>53</v>
      </c>
      <c r="D5" s="30"/>
      <c r="E5" s="31"/>
      <c r="F5" s="31">
        <f t="shared" ref="F5:F14" si="0">E5/12</f>
        <v>0</v>
      </c>
      <c r="G5" s="32"/>
      <c r="H5" s="33"/>
      <c r="I5" t="s">
        <v>54</v>
      </c>
      <c r="J5" s="7"/>
    </row>
    <row r="6" spans="2:11" x14ac:dyDescent="0.25">
      <c r="B6" s="34" t="s">
        <v>55</v>
      </c>
      <c r="C6" s="31" t="s">
        <v>56</v>
      </c>
      <c r="D6" s="30"/>
      <c r="E6" s="31">
        <v>-187.32</v>
      </c>
      <c r="F6" s="31">
        <f>E6/12</f>
        <v>-15.61</v>
      </c>
      <c r="G6" s="32"/>
      <c r="H6" s="33"/>
      <c r="I6" s="99" t="s">
        <v>57</v>
      </c>
      <c r="J6" s="7"/>
    </row>
    <row r="7" spans="2:11" x14ac:dyDescent="0.25">
      <c r="B7" s="34" t="s">
        <v>58</v>
      </c>
      <c r="C7" s="31" t="s">
        <v>18</v>
      </c>
      <c r="D7" s="35"/>
      <c r="E7" s="31">
        <v>2400.6</v>
      </c>
      <c r="F7" s="31">
        <f>E7/12</f>
        <v>200.04999999999998</v>
      </c>
      <c r="G7" s="32"/>
      <c r="H7" s="33"/>
      <c r="I7" s="35" t="s">
        <v>59</v>
      </c>
      <c r="J7" s="7"/>
    </row>
    <row r="8" spans="2:11" x14ac:dyDescent="0.25">
      <c r="B8" s="34" t="s">
        <v>60</v>
      </c>
      <c r="C8" s="31" t="s">
        <v>20</v>
      </c>
      <c r="D8" s="35" t="s">
        <v>61</v>
      </c>
      <c r="E8" s="31"/>
      <c r="F8" s="31"/>
      <c r="G8" s="32"/>
      <c r="H8" s="33"/>
      <c r="I8" s="99" t="s">
        <v>62</v>
      </c>
      <c r="J8" s="7"/>
    </row>
    <row r="9" spans="2:11" x14ac:dyDescent="0.25">
      <c r="B9" s="34" t="s">
        <v>60</v>
      </c>
      <c r="C9" s="31" t="s">
        <v>21</v>
      </c>
      <c r="D9" s="35"/>
      <c r="E9" s="31">
        <v>-522</v>
      </c>
      <c r="F9" s="31">
        <f t="shared" si="0"/>
        <v>-43.5</v>
      </c>
      <c r="G9" s="32"/>
      <c r="H9" s="33">
        <v>9.5999999999999992E-3</v>
      </c>
      <c r="I9" s="99" t="s">
        <v>63</v>
      </c>
      <c r="J9" s="7"/>
    </row>
    <row r="10" spans="2:11" x14ac:dyDescent="0.25">
      <c r="B10" s="34"/>
      <c r="C10" s="31"/>
      <c r="D10" s="30"/>
      <c r="E10" s="31">
        <v>0</v>
      </c>
      <c r="F10" s="31">
        <f>E10/12</f>
        <v>0</v>
      </c>
      <c r="G10" s="32"/>
      <c r="H10" s="33"/>
      <c r="I10" s="30"/>
      <c r="J10" s="7"/>
    </row>
    <row r="11" spans="2:11" x14ac:dyDescent="0.25">
      <c r="B11" s="34"/>
      <c r="C11" s="31"/>
      <c r="D11" s="30"/>
      <c r="E11" s="31"/>
      <c r="F11" s="31">
        <f>E11/12</f>
        <v>0</v>
      </c>
      <c r="G11" s="32"/>
      <c r="H11" s="33"/>
      <c r="I11" s="30"/>
      <c r="J11" s="7"/>
    </row>
    <row r="12" spans="2:11" x14ac:dyDescent="0.25">
      <c r="B12" s="34"/>
      <c r="C12" s="31"/>
      <c r="D12" s="30"/>
      <c r="E12" s="31"/>
      <c r="F12" s="31">
        <f t="shared" ref="F12:F13" si="1">E12/12</f>
        <v>0</v>
      </c>
      <c r="G12" s="32"/>
      <c r="H12" s="33"/>
      <c r="I12" s="30"/>
      <c r="J12" s="7"/>
      <c r="K12" s="8"/>
    </row>
    <row r="13" spans="2:11" x14ac:dyDescent="0.25">
      <c r="B13" s="34"/>
      <c r="C13" s="31"/>
      <c r="D13" s="30"/>
      <c r="E13" s="31"/>
      <c r="F13" s="31">
        <f t="shared" si="1"/>
        <v>0</v>
      </c>
      <c r="G13" s="32"/>
      <c r="H13" s="33"/>
      <c r="I13" s="30"/>
      <c r="J13" s="7"/>
      <c r="K13" s="8"/>
    </row>
    <row r="14" spans="2:11" x14ac:dyDescent="0.25">
      <c r="B14" s="34"/>
      <c r="C14" s="31"/>
      <c r="D14" s="30"/>
      <c r="E14" s="31"/>
      <c r="F14" s="31">
        <f t="shared" si="0"/>
        <v>0</v>
      </c>
      <c r="G14" s="32"/>
      <c r="H14" s="33"/>
      <c r="I14" s="30"/>
      <c r="J14" s="7"/>
      <c r="K14" s="8"/>
    </row>
    <row r="15" spans="2:11" x14ac:dyDescent="0.25">
      <c r="B15" s="34"/>
      <c r="C15" s="31"/>
      <c r="D15" s="30"/>
      <c r="E15" s="31"/>
      <c r="F15" s="31">
        <f t="shared" ref="F15" si="2">E15/12</f>
        <v>0</v>
      </c>
      <c r="G15" s="32"/>
      <c r="H15" s="33"/>
      <c r="I15" s="30"/>
      <c r="J15" s="7"/>
      <c r="K15" s="8"/>
    </row>
    <row r="16" spans="2:11" x14ac:dyDescent="0.25">
      <c r="B16" s="34"/>
      <c r="C16" s="31"/>
      <c r="D16" s="30"/>
      <c r="E16" s="31"/>
      <c r="F16" s="31">
        <f>E16/12</f>
        <v>0</v>
      </c>
      <c r="G16" s="32"/>
      <c r="H16" s="33"/>
      <c r="I16" s="30"/>
      <c r="J16" s="7"/>
      <c r="K16" s="8"/>
    </row>
    <row r="17" spans="2:11" x14ac:dyDescent="0.25">
      <c r="B17" s="34"/>
      <c r="C17" s="31"/>
      <c r="D17" s="30"/>
      <c r="E17" s="31"/>
      <c r="F17" s="31">
        <f t="shared" ref="F17:F19" si="3">E17/12</f>
        <v>0</v>
      </c>
      <c r="G17" s="32"/>
      <c r="H17" s="33"/>
      <c r="I17" s="30"/>
      <c r="J17" s="7"/>
      <c r="K17" s="8"/>
    </row>
    <row r="18" spans="2:11" x14ac:dyDescent="0.25">
      <c r="B18" s="34"/>
      <c r="C18" s="31"/>
      <c r="D18" s="30"/>
      <c r="E18" s="31"/>
      <c r="F18" s="31">
        <f t="shared" si="3"/>
        <v>0</v>
      </c>
      <c r="G18" s="32"/>
      <c r="H18" s="33"/>
      <c r="I18" s="30"/>
      <c r="J18" s="7"/>
      <c r="K18" s="8"/>
    </row>
    <row r="19" spans="2:11" x14ac:dyDescent="0.25">
      <c r="B19" s="28"/>
      <c r="C19" s="29"/>
      <c r="D19" s="30"/>
      <c r="E19" s="31"/>
      <c r="F19" s="31">
        <f t="shared" si="3"/>
        <v>0</v>
      </c>
      <c r="G19" s="32"/>
      <c r="H19" s="33"/>
      <c r="I19" s="30"/>
      <c r="J19" s="7"/>
      <c r="K19" s="8"/>
    </row>
    <row r="20" spans="2:11" x14ac:dyDescent="0.25">
      <c r="B20" s="36" t="s">
        <v>10</v>
      </c>
      <c r="C20" s="37"/>
      <c r="D20" s="38"/>
      <c r="E20" s="39">
        <f>SUM(E4:E19)</f>
        <v>53491.199999999997</v>
      </c>
      <c r="F20" s="39">
        <f>SUM(F4:F19)</f>
        <v>4457.6000000000004</v>
      </c>
      <c r="G20" s="40">
        <f>SUM(G4:G19)</f>
        <v>0</v>
      </c>
      <c r="H20" s="41">
        <f>SUM(H4:H19)</f>
        <v>9.5999999999999992E-3</v>
      </c>
      <c r="I20" s="38"/>
      <c r="J20" s="9"/>
    </row>
    <row r="21" spans="2:11" x14ac:dyDescent="0.25">
      <c r="C21" s="10"/>
      <c r="E21" s="10"/>
      <c r="F21" s="10"/>
      <c r="G21" s="11"/>
      <c r="H21" s="12"/>
    </row>
    <row r="22" spans="2:11" x14ac:dyDescent="0.25">
      <c r="E22" s="10"/>
      <c r="F22" s="14"/>
      <c r="G22" s="27"/>
    </row>
    <row r="23" spans="2:11" x14ac:dyDescent="0.25">
      <c r="E23" s="26"/>
      <c r="G23" s="27"/>
      <c r="J23" s="13"/>
    </row>
    <row r="24" spans="2:11" x14ac:dyDescent="0.25">
      <c r="E24" s="25"/>
      <c r="G24" s="27"/>
    </row>
    <row r="25" spans="2:11" x14ac:dyDescent="0.25">
      <c r="E25" s="14"/>
      <c r="G25" s="27"/>
    </row>
    <row r="26" spans="2:11" x14ac:dyDescent="0.25">
      <c r="G26" s="27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hyperlinks>
    <hyperlink ref="I6" r:id="rId1" display="https://sei.ifmg.edu.br/sei/controlador.php?acao=arvore_visualizar&amp;acao_origem=procedimento_visualizar&amp;id_procedimento=601214&amp;infra_sistema=100000100&amp;infra_unidade_atual=110001864&amp;infra_hash=11beb7cfdc19b75ee019f115a32ddb13652907d8daa6c4698b4c33e1a437dc47"/>
    <hyperlink ref="I8" r:id="rId2" display="https://sei.ifmg.edu.br/sei/controlador.php?acao=arvore_visualizar&amp;acao_origem=procedimento_visualizar&amp;id_procedimento=645041&amp;infra_sistema=100000100&amp;infra_unidade_atual=110001864&amp;infra_hash=e9ebeb4cba3778403102de8d5889ae748fabcfced1c9d28814a921626567121b"/>
    <hyperlink ref="I9" r:id="rId3" display="https://sei.ifmg.edu.br/sei/controlador.php?acao=arvore_visualizar&amp;acao_origem=procedimento_visualizar&amp;id_procedimento=645041&amp;infra_sistema=100000100&amp;infra_unidade_atual=110001864&amp;infra_hash=e9ebeb4cba3778403102de8d5889ae748fabcfced1c9d28814a921626567121b"/>
  </hyperlink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zoomScale="90" zoomScaleNormal="90" workbookViewId="0">
      <selection activeCell="K23" sqref="K23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102" t="s">
        <v>64</v>
      </c>
      <c r="C2" s="102"/>
      <c r="D2" s="102"/>
      <c r="E2" s="102"/>
      <c r="F2" s="102"/>
      <c r="G2" s="102"/>
    </row>
    <row r="3" spans="2:9" ht="45.75" thickBot="1" x14ac:dyDescent="0.3">
      <c r="B3" s="18" t="s">
        <v>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</row>
    <row r="4" spans="2:9" ht="15.75" thickBot="1" x14ac:dyDescent="0.3">
      <c r="B4" s="15">
        <v>1</v>
      </c>
      <c r="C4" s="16" t="s">
        <v>67</v>
      </c>
      <c r="D4" s="16">
        <v>1</v>
      </c>
      <c r="E4" s="17">
        <v>4316.66</v>
      </c>
      <c r="F4" s="17">
        <f>D4*E4</f>
        <v>4316.66</v>
      </c>
      <c r="G4" s="17">
        <f>12*F4</f>
        <v>51799.92</v>
      </c>
    </row>
    <row r="5" spans="2:9" ht="15.75" thickBot="1" x14ac:dyDescent="0.3">
      <c r="B5" s="104" t="s">
        <v>1</v>
      </c>
      <c r="C5" s="104"/>
      <c r="D5" s="16">
        <f>SUM(D4:D4)</f>
        <v>1</v>
      </c>
      <c r="E5" s="17"/>
      <c r="F5" s="17">
        <f>SUM(F4:F4)</f>
        <v>4316.66</v>
      </c>
      <c r="G5" s="17">
        <f>SUM(G4:G4)</f>
        <v>51799.92</v>
      </c>
    </row>
    <row r="6" spans="2:9" ht="15.75" thickBot="1" x14ac:dyDescent="0.3"/>
    <row r="7" spans="2:9" ht="15.75" thickBot="1" x14ac:dyDescent="0.3">
      <c r="B7" s="102" t="s">
        <v>68</v>
      </c>
      <c r="C7" s="102"/>
      <c r="D7" s="102"/>
      <c r="E7" s="102"/>
      <c r="F7" s="102"/>
      <c r="G7" s="102"/>
    </row>
    <row r="8" spans="2:9" ht="45.75" thickBot="1" x14ac:dyDescent="0.3">
      <c r="B8" s="18" t="s">
        <v>0</v>
      </c>
      <c r="C8" s="19" t="s">
        <v>11</v>
      </c>
      <c r="D8" s="19" t="s">
        <v>12</v>
      </c>
      <c r="E8" s="19" t="s">
        <v>13</v>
      </c>
      <c r="F8" s="19" t="s">
        <v>14</v>
      </c>
      <c r="G8" s="19" t="s">
        <v>15</v>
      </c>
      <c r="H8" s="21" t="s">
        <v>16</v>
      </c>
      <c r="I8" s="21" t="s">
        <v>17</v>
      </c>
    </row>
    <row r="9" spans="2:9" ht="15.75" thickBot="1" x14ac:dyDescent="0.3">
      <c r="B9" s="15">
        <v>1</v>
      </c>
      <c r="C9" s="16" t="s">
        <v>67</v>
      </c>
      <c r="D9" s="16">
        <v>1</v>
      </c>
      <c r="E9" s="17">
        <v>4301.05</v>
      </c>
      <c r="F9" s="17">
        <f>D9*E9</f>
        <v>4301.05</v>
      </c>
      <c r="G9" s="17">
        <f>12*F9</f>
        <v>51612.600000000006</v>
      </c>
      <c r="H9" s="20">
        <f>F9-F4</f>
        <v>-15.609999999999673</v>
      </c>
      <c r="I9" s="20">
        <f>G9-G4</f>
        <v>-187.31999999999243</v>
      </c>
    </row>
    <row r="10" spans="2:9" ht="15.75" thickBot="1" x14ac:dyDescent="0.3">
      <c r="B10" s="103" t="s">
        <v>1</v>
      </c>
      <c r="C10" s="103"/>
      <c r="D10" s="22">
        <f>SUM(D9:D9)</f>
        <v>1</v>
      </c>
      <c r="E10" s="23"/>
      <c r="F10" s="23">
        <f>SUM(F9:F9)</f>
        <v>4301.05</v>
      </c>
      <c r="G10" s="23">
        <f>SUM(G9:G9)</f>
        <v>51612.600000000006</v>
      </c>
      <c r="H10" s="20">
        <f>SUM(H9:H9)</f>
        <v>-15.609999999999673</v>
      </c>
      <c r="I10" s="20">
        <f>SUM(I9:I9)</f>
        <v>-187.31999999999243</v>
      </c>
    </row>
    <row r="11" spans="2:9" s="1" customFormat="1" ht="15.75" thickBot="1" x14ac:dyDescent="0.3"/>
    <row r="12" spans="2:9" ht="15.75" thickBot="1" x14ac:dyDescent="0.3">
      <c r="B12" s="102" t="s">
        <v>69</v>
      </c>
      <c r="C12" s="102"/>
      <c r="D12" s="102"/>
      <c r="E12" s="102"/>
      <c r="F12" s="102"/>
      <c r="G12" s="102"/>
    </row>
    <row r="13" spans="2:9" ht="45.75" thickBot="1" x14ac:dyDescent="0.3">
      <c r="B13" s="18" t="s">
        <v>0</v>
      </c>
      <c r="C13" s="19" t="s">
        <v>11</v>
      </c>
      <c r="D13" s="19" t="s">
        <v>12</v>
      </c>
      <c r="E13" s="19" t="s">
        <v>13</v>
      </c>
      <c r="F13" s="19" t="s">
        <v>14</v>
      </c>
      <c r="G13" s="19" t="s">
        <v>15</v>
      </c>
      <c r="H13" s="21" t="s">
        <v>16</v>
      </c>
      <c r="I13" s="21" t="s">
        <v>17</v>
      </c>
    </row>
    <row r="14" spans="2:9" ht="15.75" thickBot="1" x14ac:dyDescent="0.3">
      <c r="B14" s="15">
        <v>1</v>
      </c>
      <c r="C14" s="16" t="s">
        <v>67</v>
      </c>
      <c r="D14" s="16">
        <v>1</v>
      </c>
      <c r="E14" s="17">
        <v>4501.1000000000004</v>
      </c>
      <c r="F14" s="17">
        <f>D14*E14</f>
        <v>4501.1000000000004</v>
      </c>
      <c r="G14" s="17">
        <f>12*F14</f>
        <v>54013.200000000004</v>
      </c>
      <c r="H14" s="20">
        <f>F14-F9</f>
        <v>200.05000000000018</v>
      </c>
      <c r="I14" s="20">
        <f>G14-G9</f>
        <v>2400.5999999999985</v>
      </c>
    </row>
    <row r="15" spans="2:9" ht="15.75" thickBot="1" x14ac:dyDescent="0.3">
      <c r="B15" s="103" t="s">
        <v>1</v>
      </c>
      <c r="C15" s="103"/>
      <c r="D15" s="22">
        <f>SUM(D14:D14)</f>
        <v>1</v>
      </c>
      <c r="E15" s="23"/>
      <c r="F15" s="23">
        <f>SUM(F14:F14)</f>
        <v>4501.1000000000004</v>
      </c>
      <c r="G15" s="23">
        <f>SUM(G14:G14)</f>
        <v>54013.200000000004</v>
      </c>
      <c r="H15" s="20">
        <f>F15-F10</f>
        <v>200.05000000000018</v>
      </c>
      <c r="I15" s="20">
        <f>G15-G10</f>
        <v>2400.5999999999985</v>
      </c>
    </row>
    <row r="16" spans="2:9" ht="15.75" thickBot="1" x14ac:dyDescent="0.3">
      <c r="F16" s="24"/>
      <c r="G16" s="24"/>
    </row>
    <row r="17" spans="2:9" ht="15.75" thickBot="1" x14ac:dyDescent="0.3">
      <c r="B17" s="102" t="s">
        <v>70</v>
      </c>
      <c r="C17" s="102"/>
      <c r="D17" s="102"/>
      <c r="E17" s="102"/>
      <c r="F17" s="102"/>
      <c r="G17" s="102"/>
    </row>
    <row r="18" spans="2:9" ht="45.75" thickBot="1" x14ac:dyDescent="0.3">
      <c r="B18" s="18" t="s">
        <v>0</v>
      </c>
      <c r="C18" s="19" t="s">
        <v>11</v>
      </c>
      <c r="D18" s="19" t="s">
        <v>12</v>
      </c>
      <c r="E18" s="19" t="s">
        <v>13</v>
      </c>
      <c r="F18" s="19" t="s">
        <v>14</v>
      </c>
      <c r="G18" s="19" t="s">
        <v>15</v>
      </c>
      <c r="H18" s="21" t="s">
        <v>16</v>
      </c>
      <c r="I18" s="21" t="s">
        <v>17</v>
      </c>
    </row>
    <row r="19" spans="2:9" ht="15.75" thickBot="1" x14ac:dyDescent="0.3">
      <c r="B19" s="96">
        <v>1</v>
      </c>
      <c r="C19" s="16" t="s">
        <v>67</v>
      </c>
      <c r="D19" s="16">
        <v>1</v>
      </c>
      <c r="E19" s="17">
        <v>4457.6000000000004</v>
      </c>
      <c r="F19" s="17">
        <f>D19*E19</f>
        <v>4457.6000000000004</v>
      </c>
      <c r="G19" s="17">
        <f>12*F19</f>
        <v>53491.200000000004</v>
      </c>
      <c r="H19" s="20">
        <f>F19-F14</f>
        <v>-43.5</v>
      </c>
      <c r="I19" s="20">
        <f>G19-G14</f>
        <v>-522</v>
      </c>
    </row>
    <row r="20" spans="2:9" ht="15.75" thickBot="1" x14ac:dyDescent="0.3">
      <c r="B20" s="103" t="s">
        <v>1</v>
      </c>
      <c r="C20" s="103"/>
      <c r="D20" s="22">
        <f>SUM(D19:D19)</f>
        <v>1</v>
      </c>
      <c r="E20" s="23"/>
      <c r="F20" s="23">
        <f>SUM(F19:F19)</f>
        <v>4457.6000000000004</v>
      </c>
      <c r="G20" s="23">
        <f>SUM(G19:G19)</f>
        <v>53491.200000000004</v>
      </c>
      <c r="H20" s="20">
        <f>F20-F15</f>
        <v>-43.5</v>
      </c>
      <c r="I20" s="20">
        <f>G20-G15</f>
        <v>-522</v>
      </c>
    </row>
  </sheetData>
  <mergeCells count="8">
    <mergeCell ref="B17:G17"/>
    <mergeCell ref="B20:C20"/>
    <mergeCell ref="B2:G2"/>
    <mergeCell ref="B5:C5"/>
    <mergeCell ref="B7:G7"/>
    <mergeCell ref="B10:C10"/>
    <mergeCell ref="B15:C15"/>
    <mergeCell ref="B12:G1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tabSelected="1" zoomScale="110" zoomScaleNormal="110" workbookViewId="0">
      <pane xSplit="1" topLeftCell="O1" activePane="topRight" state="frozen"/>
      <selection pane="topRight" activeCell="S14" sqref="S14"/>
    </sheetView>
  </sheetViews>
  <sheetFormatPr defaultRowHeight="15" x14ac:dyDescent="0.25"/>
  <cols>
    <col min="1" max="1" width="5.5703125" style="93" bestFit="1" customWidth="1"/>
    <col min="2" max="2" width="11.42578125" style="61" customWidth="1"/>
    <col min="3" max="3" width="17.85546875" style="61" customWidth="1"/>
    <col min="4" max="4" width="19.140625" style="61" customWidth="1"/>
    <col min="5" max="5" width="13.85546875" style="61" customWidth="1"/>
    <col min="6" max="7" width="15.28515625" style="61" customWidth="1"/>
    <col min="8" max="8" width="16" style="61" customWidth="1"/>
    <col min="9" max="9" width="16.7109375" style="42" customWidth="1"/>
    <col min="10" max="10" width="12.85546875" style="61" bestFit="1" customWidth="1"/>
    <col min="11" max="11" width="25.7109375" style="61" bestFit="1" customWidth="1"/>
    <col min="12" max="12" width="12.7109375" style="61" bestFit="1" customWidth="1"/>
    <col min="13" max="13" width="11.7109375" style="61" bestFit="1" customWidth="1"/>
    <col min="14" max="14" width="16.85546875" style="61" bestFit="1" customWidth="1"/>
    <col min="15" max="15" width="12.85546875" style="61" bestFit="1" customWidth="1"/>
    <col min="16" max="16" width="25.7109375" style="61" bestFit="1" customWidth="1"/>
    <col min="17" max="18" width="12.7109375" style="61" bestFit="1" customWidth="1"/>
    <col min="19" max="19" width="16.85546875" style="61" bestFit="1" customWidth="1"/>
    <col min="20" max="20" width="12.28515625" style="61" bestFit="1" customWidth="1"/>
    <col min="21" max="21" width="25.7109375" style="61" bestFit="1" customWidth="1"/>
    <col min="22" max="23" width="12.7109375" style="61" bestFit="1" customWidth="1"/>
    <col min="24" max="24" width="16.85546875" style="61" bestFit="1" customWidth="1"/>
    <col min="25" max="16384" width="9.140625" style="61"/>
  </cols>
  <sheetData>
    <row r="1" spans="1:24" s="48" customFormat="1" x14ac:dyDescent="0.25">
      <c r="A1" s="89"/>
      <c r="I1" s="63"/>
    </row>
    <row r="2" spans="1:24" s="48" customFormat="1" x14ac:dyDescent="0.25">
      <c r="A2" s="89"/>
    </row>
    <row r="3" spans="1:24" s="49" customFormat="1" x14ac:dyDescent="0.25">
      <c r="A3" s="90"/>
      <c r="B3" s="112" t="str">
        <f>'Resumo do Contrato'!B3</f>
        <v>Contrato 39/2019/RER/IBR</v>
      </c>
      <c r="C3" s="112"/>
      <c r="D3" s="113"/>
      <c r="E3" s="117" t="s">
        <v>65</v>
      </c>
      <c r="F3" s="118"/>
      <c r="G3" s="118"/>
      <c r="H3" s="119"/>
      <c r="I3" s="108" t="s">
        <v>24</v>
      </c>
      <c r="J3" s="117" t="s">
        <v>71</v>
      </c>
      <c r="K3" s="118"/>
      <c r="L3" s="118"/>
      <c r="M3" s="119"/>
      <c r="N3" s="108" t="s">
        <v>24</v>
      </c>
      <c r="O3" s="111" t="s">
        <v>72</v>
      </c>
      <c r="P3" s="112"/>
      <c r="Q3" s="112"/>
      <c r="R3" s="113"/>
      <c r="S3" s="108" t="s">
        <v>24</v>
      </c>
      <c r="T3" s="105" t="s">
        <v>86</v>
      </c>
      <c r="U3" s="106"/>
      <c r="V3" s="106"/>
      <c r="W3" s="107"/>
      <c r="X3" s="108" t="s">
        <v>24</v>
      </c>
    </row>
    <row r="4" spans="1:24" s="49" customFormat="1" x14ac:dyDescent="0.25">
      <c r="A4" s="90"/>
      <c r="B4" s="124" t="str">
        <f>'Resumo do Contrato'!D4</f>
        <v>12/08/2019 A 11/08/2020</v>
      </c>
      <c r="C4" s="124"/>
      <c r="D4" s="125"/>
      <c r="E4" s="117" t="s">
        <v>66</v>
      </c>
      <c r="F4" s="118"/>
      <c r="G4" s="118"/>
      <c r="H4" s="119"/>
      <c r="I4" s="108"/>
      <c r="J4" s="117" t="s">
        <v>66</v>
      </c>
      <c r="K4" s="118"/>
      <c r="L4" s="118"/>
      <c r="M4" s="119"/>
      <c r="N4" s="108"/>
      <c r="O4" s="111" t="s">
        <v>73</v>
      </c>
      <c r="P4" s="112"/>
      <c r="Q4" s="112"/>
      <c r="R4" s="113"/>
      <c r="S4" s="108"/>
      <c r="T4" s="105" t="s">
        <v>87</v>
      </c>
      <c r="U4" s="106"/>
      <c r="V4" s="106"/>
      <c r="W4" s="107"/>
      <c r="X4" s="108"/>
    </row>
    <row r="5" spans="1:24" s="49" customFormat="1" x14ac:dyDescent="0.25">
      <c r="A5" s="90"/>
      <c r="B5" s="112"/>
      <c r="C5" s="112"/>
      <c r="D5" s="113"/>
      <c r="E5" s="117"/>
      <c r="F5" s="118"/>
      <c r="G5" s="118"/>
      <c r="H5" s="119"/>
      <c r="I5" s="108"/>
      <c r="J5" s="117"/>
      <c r="K5" s="118"/>
      <c r="L5" s="118"/>
      <c r="M5" s="119"/>
      <c r="N5" s="108"/>
      <c r="O5" s="111"/>
      <c r="P5" s="112"/>
      <c r="Q5" s="112"/>
      <c r="R5" s="113"/>
      <c r="S5" s="108"/>
      <c r="T5" s="105"/>
      <c r="U5" s="106"/>
      <c r="V5" s="106"/>
      <c r="W5" s="107"/>
      <c r="X5" s="108"/>
    </row>
    <row r="6" spans="1:24" s="51" customFormat="1" ht="30" x14ac:dyDescent="0.25">
      <c r="A6" s="90"/>
      <c r="B6" s="123"/>
      <c r="C6" s="50" t="s">
        <v>27</v>
      </c>
      <c r="D6" s="68" t="s">
        <v>32</v>
      </c>
      <c r="E6" s="74" t="s">
        <v>22</v>
      </c>
      <c r="F6" s="50" t="s">
        <v>23</v>
      </c>
      <c r="G6" s="50" t="s">
        <v>33</v>
      </c>
      <c r="H6" s="75" t="s">
        <v>26</v>
      </c>
      <c r="I6" s="108"/>
      <c r="J6" s="74" t="s">
        <v>22</v>
      </c>
      <c r="K6" s="50" t="s">
        <v>23</v>
      </c>
      <c r="L6" s="50" t="s">
        <v>33</v>
      </c>
      <c r="M6" s="75" t="s">
        <v>26</v>
      </c>
      <c r="N6" s="108"/>
      <c r="O6" s="74" t="s">
        <v>22</v>
      </c>
      <c r="P6" s="50" t="s">
        <v>23</v>
      </c>
      <c r="Q6" s="50" t="s">
        <v>33</v>
      </c>
      <c r="R6" s="75" t="s">
        <v>26</v>
      </c>
      <c r="S6" s="108"/>
      <c r="T6" s="74" t="s">
        <v>22</v>
      </c>
      <c r="U6" s="50" t="s">
        <v>23</v>
      </c>
      <c r="V6" s="50" t="s">
        <v>33</v>
      </c>
      <c r="W6" s="75" t="s">
        <v>26</v>
      </c>
      <c r="X6" s="108"/>
    </row>
    <row r="7" spans="1:24" s="49" customFormat="1" x14ac:dyDescent="0.25">
      <c r="A7" s="90"/>
      <c r="B7" s="123"/>
      <c r="C7" s="52">
        <f>D7/12</f>
        <v>4316.66</v>
      </c>
      <c r="D7" s="69">
        <v>51799.92</v>
      </c>
      <c r="E7" s="76">
        <f>F7/12</f>
        <v>4301.05</v>
      </c>
      <c r="F7" s="53">
        <v>51612.6</v>
      </c>
      <c r="G7" s="53">
        <f>E7-C7</f>
        <v>-15.609999999999673</v>
      </c>
      <c r="H7" s="77">
        <f>F22</f>
        <v>-114.99366666666654</v>
      </c>
      <c r="I7" s="88">
        <f>H7+D7</f>
        <v>51684.926333333329</v>
      </c>
      <c r="J7" s="76">
        <f>K7/12</f>
        <v>4501.0999999999995</v>
      </c>
      <c r="K7" s="53">
        <v>54013.2</v>
      </c>
      <c r="L7" s="53">
        <f>J7-E7</f>
        <v>200.04999999999927</v>
      </c>
      <c r="M7" s="77">
        <f>K22</f>
        <v>1473.7016666666664</v>
      </c>
      <c r="N7" s="88">
        <f>M7+I7</f>
        <v>53158.627999999997</v>
      </c>
      <c r="O7" s="76">
        <f>P7/12</f>
        <v>4501.0999999999995</v>
      </c>
      <c r="P7" s="53">
        <v>54013.2</v>
      </c>
      <c r="Q7" s="53">
        <f>O7-J7</f>
        <v>0</v>
      </c>
      <c r="R7" s="77">
        <f>Q22</f>
        <v>54013.19999999999</v>
      </c>
      <c r="S7" s="88">
        <f>R7+N7</f>
        <v>107171.82799999998</v>
      </c>
      <c r="T7" s="76">
        <f>U7/12</f>
        <v>4457.5999999999995</v>
      </c>
      <c r="U7" s="53">
        <v>53491.199999999997</v>
      </c>
      <c r="V7" s="53">
        <f>T7-O7</f>
        <v>-43.5</v>
      </c>
      <c r="W7" s="77">
        <f>U22</f>
        <v>-522</v>
      </c>
      <c r="X7" s="88">
        <f>W7+S7</f>
        <v>106649.82799999998</v>
      </c>
    </row>
    <row r="8" spans="1:24" s="49" customFormat="1" x14ac:dyDescent="0.25">
      <c r="A8" s="90"/>
      <c r="B8" s="110" t="s">
        <v>28</v>
      </c>
      <c r="C8" s="110"/>
      <c r="D8" s="70"/>
      <c r="E8" s="109" t="s">
        <v>28</v>
      </c>
      <c r="F8" s="110"/>
      <c r="G8" s="54"/>
      <c r="H8" s="78"/>
      <c r="I8" s="55"/>
      <c r="J8" s="109" t="s">
        <v>28</v>
      </c>
      <c r="K8" s="110"/>
      <c r="L8" s="97"/>
      <c r="M8" s="78"/>
      <c r="N8" s="55"/>
      <c r="O8" s="109" t="s">
        <v>28</v>
      </c>
      <c r="P8" s="110"/>
      <c r="Q8" s="98"/>
      <c r="R8" s="78"/>
      <c r="S8" s="55"/>
      <c r="T8" s="109" t="s">
        <v>28</v>
      </c>
      <c r="U8" s="110"/>
      <c r="V8" s="98"/>
      <c r="W8" s="78"/>
      <c r="X8" s="55"/>
    </row>
    <row r="9" spans="1:24" s="59" customFormat="1" ht="30" x14ac:dyDescent="0.25">
      <c r="A9" s="91"/>
      <c r="B9" s="56" t="s">
        <v>29</v>
      </c>
      <c r="C9" s="57" t="s">
        <v>30</v>
      </c>
      <c r="D9" s="71"/>
      <c r="E9" s="79" t="s">
        <v>29</v>
      </c>
      <c r="F9" s="58" t="s">
        <v>25</v>
      </c>
      <c r="G9" s="58" t="s">
        <v>30</v>
      </c>
      <c r="H9" s="80"/>
      <c r="I9" s="55"/>
      <c r="J9" s="79" t="s">
        <v>29</v>
      </c>
      <c r="K9" s="58" t="s">
        <v>25</v>
      </c>
      <c r="L9" s="58" t="s">
        <v>30</v>
      </c>
      <c r="M9" s="80"/>
      <c r="N9" s="55"/>
      <c r="O9" s="79" t="s">
        <v>29</v>
      </c>
      <c r="P9" s="58" t="s">
        <v>25</v>
      </c>
      <c r="Q9" s="58" t="s">
        <v>30</v>
      </c>
      <c r="R9" s="80"/>
      <c r="S9" s="55"/>
      <c r="T9" s="79" t="s">
        <v>29</v>
      </c>
      <c r="U9" s="58" t="s">
        <v>25</v>
      </c>
      <c r="V9" s="58" t="s">
        <v>30</v>
      </c>
      <c r="W9" s="80"/>
      <c r="X9" s="55"/>
    </row>
    <row r="10" spans="1:24" s="49" customFormat="1" ht="15" customHeight="1" x14ac:dyDescent="0.25">
      <c r="A10" s="92" t="s">
        <v>39</v>
      </c>
      <c r="B10" s="120" t="s">
        <v>31</v>
      </c>
      <c r="C10" s="52">
        <v>4316.66</v>
      </c>
      <c r="D10" s="72"/>
      <c r="E10" s="114" t="s">
        <v>31</v>
      </c>
      <c r="F10" s="65"/>
      <c r="G10" s="65">
        <f t="shared" ref="G10:G16" si="0">F10+C10</f>
        <v>4316.66</v>
      </c>
      <c r="H10" s="81"/>
      <c r="I10" s="55"/>
      <c r="J10" s="114" t="s">
        <v>31</v>
      </c>
      <c r="K10" s="65"/>
      <c r="L10" s="65">
        <f>K10+G10</f>
        <v>4316.66</v>
      </c>
      <c r="M10" s="81"/>
      <c r="N10" s="55"/>
      <c r="O10" s="100" t="s">
        <v>74</v>
      </c>
      <c r="P10" s="65"/>
      <c r="Q10" s="65">
        <v>4501.1000000000004</v>
      </c>
      <c r="R10" s="81"/>
      <c r="S10" s="55"/>
      <c r="T10" s="100" t="s">
        <v>74</v>
      </c>
      <c r="U10" s="65">
        <v>-43.5</v>
      </c>
      <c r="V10" s="65">
        <f>U10+Q10</f>
        <v>4457.6000000000004</v>
      </c>
      <c r="W10" s="81"/>
      <c r="X10" s="55"/>
    </row>
    <row r="11" spans="1:24" s="49" customFormat="1" ht="15" customHeight="1" x14ac:dyDescent="0.25">
      <c r="A11" s="92" t="s">
        <v>40</v>
      </c>
      <c r="B11" s="121"/>
      <c r="C11" s="52">
        <v>4316.66</v>
      </c>
      <c r="D11" s="72"/>
      <c r="E11" s="115"/>
      <c r="F11" s="65"/>
      <c r="G11" s="65">
        <f t="shared" si="0"/>
        <v>4316.66</v>
      </c>
      <c r="H11" s="82"/>
      <c r="I11" s="55"/>
      <c r="J11" s="115"/>
      <c r="K11" s="65"/>
      <c r="L11" s="65">
        <f>K11+G11</f>
        <v>4316.66</v>
      </c>
      <c r="M11" s="82"/>
      <c r="N11" s="55"/>
      <c r="O11" s="100" t="s">
        <v>75</v>
      </c>
      <c r="P11" s="65"/>
      <c r="Q11" s="65">
        <v>4501.1000000000004</v>
      </c>
      <c r="R11" s="82"/>
      <c r="S11" s="55"/>
      <c r="T11" s="100" t="s">
        <v>75</v>
      </c>
      <c r="U11" s="65">
        <v>-43.5</v>
      </c>
      <c r="V11" s="65">
        <f>U11+Q11</f>
        <v>4457.6000000000004</v>
      </c>
      <c r="W11" s="82"/>
      <c r="X11" s="55"/>
    </row>
    <row r="12" spans="1:24" s="49" customFormat="1" ht="15" customHeight="1" x14ac:dyDescent="0.25">
      <c r="A12" s="92" t="s">
        <v>41</v>
      </c>
      <c r="B12" s="121"/>
      <c r="C12" s="52">
        <v>4316.66</v>
      </c>
      <c r="D12" s="72"/>
      <c r="E12" s="115"/>
      <c r="F12" s="65"/>
      <c r="G12" s="65">
        <f t="shared" si="0"/>
        <v>4316.66</v>
      </c>
      <c r="H12" s="82"/>
      <c r="I12" s="55"/>
      <c r="J12" s="115"/>
      <c r="K12" s="65"/>
      <c r="L12" s="65">
        <f>K12+G12</f>
        <v>4316.66</v>
      </c>
      <c r="M12" s="82"/>
      <c r="N12" s="55"/>
      <c r="O12" s="100" t="s">
        <v>76</v>
      </c>
      <c r="P12" s="65"/>
      <c r="Q12" s="65">
        <v>4501.1000000000004</v>
      </c>
      <c r="R12" s="82"/>
      <c r="S12" s="55"/>
      <c r="T12" s="100" t="s">
        <v>76</v>
      </c>
      <c r="U12" s="65">
        <v>-43.5</v>
      </c>
      <c r="V12" s="65">
        <f t="shared" ref="V12:V21" si="1">U12+Q12</f>
        <v>4457.6000000000004</v>
      </c>
      <c r="W12" s="82"/>
      <c r="X12" s="55"/>
    </row>
    <row r="13" spans="1:24" s="49" customFormat="1" ht="15" customHeight="1" x14ac:dyDescent="0.25">
      <c r="A13" s="92" t="s">
        <v>42</v>
      </c>
      <c r="B13" s="121"/>
      <c r="C13" s="52">
        <v>4316.66</v>
      </c>
      <c r="D13" s="72"/>
      <c r="E13" s="115"/>
      <c r="F13" s="65"/>
      <c r="G13" s="65">
        <f t="shared" si="0"/>
        <v>4316.66</v>
      </c>
      <c r="H13" s="81"/>
      <c r="I13" s="55"/>
      <c r="J13" s="115"/>
      <c r="K13" s="65"/>
      <c r="L13" s="65">
        <f>K13+G13</f>
        <v>4316.66</v>
      </c>
      <c r="M13" s="81"/>
      <c r="N13" s="55"/>
      <c r="O13" s="100" t="s">
        <v>77</v>
      </c>
      <c r="P13" s="65"/>
      <c r="Q13" s="65">
        <v>4501.1000000000004</v>
      </c>
      <c r="R13" s="81"/>
      <c r="S13" s="55"/>
      <c r="T13" s="100" t="s">
        <v>77</v>
      </c>
      <c r="U13" s="65">
        <v>-43.5</v>
      </c>
      <c r="V13" s="65">
        <f t="shared" si="1"/>
        <v>4457.6000000000004</v>
      </c>
      <c r="W13" s="81"/>
      <c r="X13" s="55"/>
    </row>
    <row r="14" spans="1:24" s="49" customFormat="1" ht="15" customHeight="1" x14ac:dyDescent="0.25">
      <c r="A14" s="92" t="s">
        <v>43</v>
      </c>
      <c r="B14" s="121"/>
      <c r="C14" s="52">
        <v>4316.66</v>
      </c>
      <c r="D14" s="72"/>
      <c r="E14" s="115"/>
      <c r="F14" s="65">
        <f>G7/30*11</f>
        <v>-5.7236666666665466</v>
      </c>
      <c r="G14" s="65">
        <f>F14+C14</f>
        <v>4310.9363333333331</v>
      </c>
      <c r="H14" s="81"/>
      <c r="I14" s="55"/>
      <c r="J14" s="115"/>
      <c r="K14" s="65">
        <f>L7/30*11</f>
        <v>73.351666666666404</v>
      </c>
      <c r="L14" s="65">
        <f>K14+G14</f>
        <v>4384.2879999999996</v>
      </c>
      <c r="M14" s="81"/>
      <c r="N14" s="55"/>
      <c r="O14" s="100" t="s">
        <v>78</v>
      </c>
      <c r="P14" s="65"/>
      <c r="Q14" s="65">
        <v>4501.1000000000004</v>
      </c>
      <c r="R14" s="81"/>
      <c r="S14" s="55"/>
      <c r="T14" s="100" t="s">
        <v>78</v>
      </c>
      <c r="U14" s="65">
        <v>-43.5</v>
      </c>
      <c r="V14" s="65">
        <f>U14+Q14</f>
        <v>4457.6000000000004</v>
      </c>
      <c r="W14" s="81"/>
      <c r="X14" s="55"/>
    </row>
    <row r="15" spans="1:24" s="49" customFormat="1" ht="15" customHeight="1" x14ac:dyDescent="0.25">
      <c r="A15" s="92" t="s">
        <v>44</v>
      </c>
      <c r="B15" s="121"/>
      <c r="C15" s="52">
        <v>4316.66</v>
      </c>
      <c r="D15" s="72"/>
      <c r="E15" s="115"/>
      <c r="F15" s="65">
        <v>-15.61</v>
      </c>
      <c r="G15" s="65">
        <f>F15+C15</f>
        <v>4301.05</v>
      </c>
      <c r="H15" s="81"/>
      <c r="I15" s="55"/>
      <c r="J15" s="115"/>
      <c r="K15" s="65">
        <v>200.05</v>
      </c>
      <c r="L15" s="65">
        <f>K15+G15</f>
        <v>4501.1000000000004</v>
      </c>
      <c r="M15" s="81"/>
      <c r="N15" s="55"/>
      <c r="O15" s="100" t="s">
        <v>79</v>
      </c>
      <c r="P15" s="65"/>
      <c r="Q15" s="65">
        <v>4501.1000000000004</v>
      </c>
      <c r="R15" s="81"/>
      <c r="S15" s="55"/>
      <c r="T15" s="100" t="s">
        <v>79</v>
      </c>
      <c r="U15" s="65">
        <v>-43.5</v>
      </c>
      <c r="V15" s="65">
        <f t="shared" si="1"/>
        <v>4457.6000000000004</v>
      </c>
      <c r="W15" s="81"/>
      <c r="X15" s="55"/>
    </row>
    <row r="16" spans="1:24" s="49" customFormat="1" ht="15" customHeight="1" x14ac:dyDescent="0.25">
      <c r="A16" s="92" t="s">
        <v>45</v>
      </c>
      <c r="B16" s="121"/>
      <c r="C16" s="52">
        <v>4316.66</v>
      </c>
      <c r="D16" s="72"/>
      <c r="E16" s="115"/>
      <c r="F16" s="65">
        <v>-15.61</v>
      </c>
      <c r="G16" s="65">
        <f t="shared" si="0"/>
        <v>4301.05</v>
      </c>
      <c r="H16" s="81"/>
      <c r="I16" s="55"/>
      <c r="J16" s="115"/>
      <c r="K16" s="65">
        <v>200.05</v>
      </c>
      <c r="L16" s="65">
        <f t="shared" ref="L11:L16" si="2">K16+G16</f>
        <v>4501.1000000000004</v>
      </c>
      <c r="M16" s="81"/>
      <c r="N16" s="55"/>
      <c r="O16" s="100" t="s">
        <v>80</v>
      </c>
      <c r="P16" s="65"/>
      <c r="Q16" s="65">
        <v>4501.1000000000004</v>
      </c>
      <c r="R16" s="81"/>
      <c r="S16" s="55"/>
      <c r="T16" s="100" t="s">
        <v>80</v>
      </c>
      <c r="U16" s="65">
        <v>-43.5</v>
      </c>
      <c r="V16" s="65">
        <f t="shared" si="1"/>
        <v>4457.6000000000004</v>
      </c>
      <c r="W16" s="81"/>
      <c r="X16" s="55"/>
    </row>
    <row r="17" spans="1:24" s="49" customFormat="1" ht="15" customHeight="1" x14ac:dyDescent="0.25">
      <c r="A17" s="92" t="s">
        <v>34</v>
      </c>
      <c r="B17" s="121"/>
      <c r="C17" s="52">
        <v>4316.66</v>
      </c>
      <c r="D17" s="72"/>
      <c r="E17" s="115"/>
      <c r="F17" s="65">
        <v>-15.61</v>
      </c>
      <c r="G17" s="65">
        <f t="shared" ref="G17:G21" si="3">F17+C17</f>
        <v>4301.05</v>
      </c>
      <c r="H17" s="81"/>
      <c r="I17" s="55"/>
      <c r="J17" s="115"/>
      <c r="K17" s="65">
        <v>200.05</v>
      </c>
      <c r="L17" s="65">
        <f t="shared" ref="L17" si="4">K17+G17</f>
        <v>4501.1000000000004</v>
      </c>
      <c r="M17" s="81"/>
      <c r="N17" s="55"/>
      <c r="O17" s="100" t="s">
        <v>81</v>
      </c>
      <c r="P17" s="65"/>
      <c r="Q17" s="65">
        <v>4501.1000000000004</v>
      </c>
      <c r="R17" s="81"/>
      <c r="S17" s="55"/>
      <c r="T17" s="100" t="s">
        <v>81</v>
      </c>
      <c r="U17" s="65">
        <v>-43.5</v>
      </c>
      <c r="V17" s="65">
        <f t="shared" si="1"/>
        <v>4457.6000000000004</v>
      </c>
      <c r="W17" s="81"/>
      <c r="X17" s="55"/>
    </row>
    <row r="18" spans="1:24" s="49" customFormat="1" ht="15" customHeight="1" x14ac:dyDescent="0.25">
      <c r="A18" s="92" t="s">
        <v>35</v>
      </c>
      <c r="B18" s="121"/>
      <c r="C18" s="52">
        <v>4316.66</v>
      </c>
      <c r="D18" s="72"/>
      <c r="E18" s="115"/>
      <c r="F18" s="65">
        <v>-15.61</v>
      </c>
      <c r="G18" s="65">
        <f t="shared" si="3"/>
        <v>4301.05</v>
      </c>
      <c r="H18" s="81"/>
      <c r="I18" s="55"/>
      <c r="J18" s="115"/>
      <c r="K18" s="65">
        <v>200.05</v>
      </c>
      <c r="L18" s="65">
        <f>K18+G18</f>
        <v>4501.1000000000004</v>
      </c>
      <c r="M18" s="81"/>
      <c r="N18" s="55"/>
      <c r="O18" s="100" t="s">
        <v>82</v>
      </c>
      <c r="P18" s="65"/>
      <c r="Q18" s="65">
        <v>4501.1000000000004</v>
      </c>
      <c r="R18" s="81"/>
      <c r="S18" s="55"/>
      <c r="T18" s="100" t="s">
        <v>82</v>
      </c>
      <c r="U18" s="65">
        <v>-43.5</v>
      </c>
      <c r="V18" s="65">
        <f>U18+Q18</f>
        <v>4457.6000000000004</v>
      </c>
      <c r="W18" s="81"/>
      <c r="X18" s="55"/>
    </row>
    <row r="19" spans="1:24" s="49" customFormat="1" ht="15" customHeight="1" x14ac:dyDescent="0.25">
      <c r="A19" s="92" t="s">
        <v>36</v>
      </c>
      <c r="B19" s="121"/>
      <c r="C19" s="52">
        <v>4316.66</v>
      </c>
      <c r="D19" s="72"/>
      <c r="E19" s="115"/>
      <c r="F19" s="65">
        <v>-15.61</v>
      </c>
      <c r="G19" s="65">
        <f t="shared" si="3"/>
        <v>4301.05</v>
      </c>
      <c r="H19" s="81"/>
      <c r="I19" s="55"/>
      <c r="J19" s="115"/>
      <c r="K19" s="65">
        <v>200.05</v>
      </c>
      <c r="L19" s="65">
        <f>K19+G19</f>
        <v>4501.1000000000004</v>
      </c>
      <c r="M19" s="81"/>
      <c r="N19" s="55"/>
      <c r="O19" s="100" t="s">
        <v>83</v>
      </c>
      <c r="P19" s="65"/>
      <c r="Q19" s="65">
        <v>4501.1000000000004</v>
      </c>
      <c r="R19" s="81"/>
      <c r="S19" s="55"/>
      <c r="T19" s="100" t="s">
        <v>83</v>
      </c>
      <c r="U19" s="65">
        <v>-43.5</v>
      </c>
      <c r="V19" s="65">
        <f t="shared" si="1"/>
        <v>4457.6000000000004</v>
      </c>
      <c r="W19" s="81"/>
      <c r="X19" s="55"/>
    </row>
    <row r="20" spans="1:24" s="49" customFormat="1" ht="15" customHeight="1" x14ac:dyDescent="0.25">
      <c r="A20" s="92" t="s">
        <v>37</v>
      </c>
      <c r="B20" s="121"/>
      <c r="C20" s="52">
        <v>4316.66</v>
      </c>
      <c r="D20" s="72"/>
      <c r="E20" s="115"/>
      <c r="F20" s="65">
        <v>-15.61</v>
      </c>
      <c r="G20" s="65">
        <f t="shared" si="3"/>
        <v>4301.05</v>
      </c>
      <c r="H20" s="81"/>
      <c r="I20" s="55"/>
      <c r="J20" s="115"/>
      <c r="K20" s="65">
        <v>200.05</v>
      </c>
      <c r="L20" s="65">
        <f>K20+G20</f>
        <v>4501.1000000000004</v>
      </c>
      <c r="M20" s="81"/>
      <c r="N20" s="55"/>
      <c r="O20" s="100" t="s">
        <v>84</v>
      </c>
      <c r="P20" s="65"/>
      <c r="Q20" s="65">
        <v>4501.1000000000004</v>
      </c>
      <c r="R20" s="81"/>
      <c r="S20" s="55"/>
      <c r="T20" s="100" t="s">
        <v>84</v>
      </c>
      <c r="U20" s="65">
        <v>-43.5</v>
      </c>
      <c r="V20" s="65">
        <f>U20+Q20</f>
        <v>4457.6000000000004</v>
      </c>
      <c r="W20" s="81"/>
      <c r="X20" s="55"/>
    </row>
    <row r="21" spans="1:24" s="49" customFormat="1" ht="15" customHeight="1" x14ac:dyDescent="0.25">
      <c r="A21" s="92" t="s">
        <v>38</v>
      </c>
      <c r="B21" s="122"/>
      <c r="C21" s="52">
        <v>4316.66</v>
      </c>
      <c r="D21" s="72"/>
      <c r="E21" s="116"/>
      <c r="F21" s="65">
        <v>-15.61</v>
      </c>
      <c r="G21" s="65">
        <f t="shared" si="3"/>
        <v>4301.05</v>
      </c>
      <c r="H21" s="81"/>
      <c r="I21" s="55"/>
      <c r="J21" s="116"/>
      <c r="K21" s="65">
        <v>200.05</v>
      </c>
      <c r="L21" s="65">
        <f>K21+G21</f>
        <v>4501.1000000000004</v>
      </c>
      <c r="M21" s="81"/>
      <c r="N21" s="55"/>
      <c r="O21" s="100" t="s">
        <v>85</v>
      </c>
      <c r="P21" s="65"/>
      <c r="Q21" s="65">
        <v>4501.1000000000004</v>
      </c>
      <c r="R21" s="81"/>
      <c r="S21" s="55"/>
      <c r="T21" s="100" t="s">
        <v>85</v>
      </c>
      <c r="U21" s="65">
        <v>-43.5</v>
      </c>
      <c r="V21" s="65">
        <f t="shared" si="1"/>
        <v>4457.6000000000004</v>
      </c>
      <c r="W21" s="81"/>
      <c r="X21" s="55"/>
    </row>
    <row r="22" spans="1:24" s="49" customFormat="1" x14ac:dyDescent="0.25">
      <c r="A22" s="90"/>
      <c r="C22" s="62"/>
      <c r="D22" s="72"/>
      <c r="E22" s="83"/>
      <c r="F22" s="60">
        <f>SUM(F10:F21)</f>
        <v>-114.99366666666654</v>
      </c>
      <c r="G22" s="60">
        <f>SUM(G10:G21)</f>
        <v>51684.926333333344</v>
      </c>
      <c r="H22" s="72"/>
      <c r="I22" s="55"/>
      <c r="J22" s="83"/>
      <c r="K22" s="60">
        <f>SUM(K10:K21)</f>
        <v>1473.7016666666664</v>
      </c>
      <c r="L22" s="60">
        <f>SUM(L10:L21)</f>
        <v>53158.62799999999</v>
      </c>
      <c r="M22" s="72"/>
      <c r="N22" s="55"/>
      <c r="O22" s="83"/>
      <c r="P22" s="60">
        <f>SUM(P10:P21)</f>
        <v>0</v>
      </c>
      <c r="Q22" s="60">
        <f>SUM(Q10:Q21)</f>
        <v>54013.19999999999</v>
      </c>
      <c r="R22" s="72"/>
      <c r="S22" s="55"/>
      <c r="T22" s="83"/>
      <c r="U22" s="60">
        <f>SUM(U10:U21)</f>
        <v>-522</v>
      </c>
      <c r="V22" s="60">
        <f>SUM(V10:V21)</f>
        <v>53491.19999999999</v>
      </c>
      <c r="W22" s="72"/>
      <c r="X22" s="55"/>
    </row>
    <row r="23" spans="1:24" ht="15.75" thickBot="1" x14ac:dyDescent="0.3">
      <c r="D23" s="73"/>
      <c r="E23" s="84"/>
      <c r="H23" s="73"/>
      <c r="I23" s="55"/>
      <c r="J23" s="84"/>
      <c r="M23" s="73"/>
      <c r="N23" s="55"/>
      <c r="O23" s="84"/>
      <c r="R23" s="73"/>
      <c r="S23" s="55"/>
      <c r="T23" s="84"/>
      <c r="W23" s="73"/>
      <c r="X23" s="55"/>
    </row>
    <row r="24" spans="1:24" ht="16.5" thickTop="1" thickBot="1" x14ac:dyDescent="0.3">
      <c r="D24" s="73"/>
      <c r="E24" s="85">
        <v>43841</v>
      </c>
      <c r="F24" s="66" t="s">
        <v>46</v>
      </c>
      <c r="H24" s="73"/>
      <c r="J24" s="85">
        <v>43841</v>
      </c>
      <c r="K24" s="66" t="s">
        <v>46</v>
      </c>
      <c r="M24" s="73"/>
      <c r="N24" s="42"/>
      <c r="O24" s="85"/>
      <c r="P24" s="66" t="s">
        <v>46</v>
      </c>
      <c r="R24" s="73"/>
      <c r="S24" s="42"/>
      <c r="T24" s="85"/>
      <c r="U24" s="66" t="s">
        <v>46</v>
      </c>
      <c r="W24" s="73"/>
      <c r="X24" s="42"/>
    </row>
    <row r="25" spans="1:24" ht="16.5" thickTop="1" thickBot="1" x14ac:dyDescent="0.3">
      <c r="D25" s="73"/>
      <c r="E25" s="86">
        <v>43830</v>
      </c>
      <c r="F25" s="67" t="s">
        <v>48</v>
      </c>
      <c r="H25" s="73"/>
      <c r="J25" s="86">
        <v>43830</v>
      </c>
      <c r="K25" s="67" t="s">
        <v>48</v>
      </c>
      <c r="M25" s="73"/>
      <c r="N25" s="42"/>
      <c r="O25" s="86"/>
      <c r="P25" s="67" t="s">
        <v>48</v>
      </c>
      <c r="R25" s="73"/>
      <c r="S25" s="42"/>
      <c r="T25" s="86"/>
      <c r="U25" s="67" t="s">
        <v>48</v>
      </c>
      <c r="W25" s="73"/>
      <c r="X25" s="42"/>
    </row>
    <row r="26" spans="1:24" ht="21.75" thickTop="1" x14ac:dyDescent="0.25">
      <c r="C26" s="95"/>
      <c r="D26" s="73"/>
      <c r="E26" s="87">
        <f>E24-E25</f>
        <v>11</v>
      </c>
      <c r="F26" s="64" t="s">
        <v>25</v>
      </c>
      <c r="H26" s="73"/>
      <c r="J26" s="87">
        <f>J24-J25</f>
        <v>11</v>
      </c>
      <c r="K26" s="64" t="s">
        <v>25</v>
      </c>
      <c r="M26" s="73"/>
      <c r="N26" s="42"/>
      <c r="O26" s="87">
        <f>O24-O25</f>
        <v>0</v>
      </c>
      <c r="P26" s="64" t="s">
        <v>25</v>
      </c>
      <c r="R26" s="73"/>
      <c r="S26" s="42"/>
      <c r="T26" s="87">
        <f>T24-T25</f>
        <v>0</v>
      </c>
      <c r="U26" s="64" t="s">
        <v>25</v>
      </c>
      <c r="W26" s="73"/>
      <c r="X26" s="42"/>
    </row>
    <row r="27" spans="1:24" x14ac:dyDescent="0.25">
      <c r="E27" s="48"/>
      <c r="F27" s="67"/>
    </row>
    <row r="28" spans="1:24" x14ac:dyDescent="0.25">
      <c r="E28" s="47"/>
    </row>
    <row r="29" spans="1:24" x14ac:dyDescent="0.25">
      <c r="E29" s="47"/>
      <c r="F29" s="66" t="s">
        <v>46</v>
      </c>
    </row>
    <row r="30" spans="1:24" x14ac:dyDescent="0.25">
      <c r="E30" s="94"/>
      <c r="F30" s="61" t="s">
        <v>47</v>
      </c>
    </row>
    <row r="31" spans="1:24" x14ac:dyDescent="0.25">
      <c r="E31" s="94"/>
    </row>
  </sheetData>
  <mergeCells count="28"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J10:J21"/>
    <mergeCell ref="J8:K8"/>
    <mergeCell ref="J5:M5"/>
    <mergeCell ref="J3:M3"/>
    <mergeCell ref="N3:N6"/>
    <mergeCell ref="J4:M4"/>
    <mergeCell ref="O3:R3"/>
    <mergeCell ref="S3:S6"/>
    <mergeCell ref="O4:R4"/>
    <mergeCell ref="O5:R5"/>
    <mergeCell ref="O8:P8"/>
    <mergeCell ref="T3:W3"/>
    <mergeCell ref="X3:X6"/>
    <mergeCell ref="T4:W4"/>
    <mergeCell ref="T5:W5"/>
    <mergeCell ref="T8:U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2020-08-14T13:58:08Z</dcterms:modified>
</cp:coreProperties>
</file>